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<sst xmlns="http://schemas.openxmlformats.org/spreadsheetml/2006/main" count="121" uniqueCount="85">
  <si>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</si>
  <si>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</si>
  <si>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</si>
  <si>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</si>
  <si>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</si>
  <si>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</si>
  <si>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</si>
  <si>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</si>
  <si>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</si>
  <si>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</si>
  <si>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</si>
  <si>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</si>
  <si>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</si>
  <si>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</si>
  <si>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</si>
  <si>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</si>
  <si>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</si>
  <si>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</si>
  <si>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</si>
  <si>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</si>
  <si>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</si>
  <si>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</si>
  <si>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</si>
  <si>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</si>
  <si>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</si>
  <si>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</si>
  <si>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</si>
  <si>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</si>
  <si>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</si>
  <si>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</si>
  <si>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</si>
  <si>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</si>
  <si>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</si>
  <si>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</si>
  <si>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</si>
  <si>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</si>
  <si>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</si>
  <si>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</si>
  <si>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</si>
  <si>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</si>
  <si>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</si>
  <si>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</si>
  <si>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</si>
  <si>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</si>
  <si>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</si>
  <si>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</si>
  <si>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</si>
  <si>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</si>
  <si>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</si>
  <si>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 Arts, english, and humanities</t>
  </si>
  <si>
    <t xml:space="preserve">   Office of the Chancellor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</si>
  <si>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</si>
  <si>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</si>
  <si>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</si>
  <si>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</si>
  <si>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     Total research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</si>
  <si>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</si>
  <si>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</si>
  <si>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</si>
  <si>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</si>
  <si>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</si>
  <si>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Community service - youth programs</t>
  </si>
  <si>
    <t xml:space="preserve">    Interdisciplinary</t>
  </si>
  <si>
    <t xml:space="preserve">         Educational and general expenditures</t>
  </si>
  <si>
    <t xml:space="preserve">   Other</t>
  </si>
  <si>
    <t xml:space="preserve">   Interdisciplinary</t>
  </si>
  <si>
    <t xml:space="preserve">   Liberal arts</t>
  </si>
  <si>
    <t xml:space="preserve">   Science</t>
  </si>
  <si>
    <t xml:space="preserve">   Nonmandatory transfers -</t>
  </si>
  <si>
    <t xml:space="preserve">   Mandatory transfers -</t>
  </si>
  <si>
    <t xml:space="preserve">    Principal and interest</t>
  </si>
  <si>
    <t xml:space="preserve">    Behavioral and social sciences</t>
  </si>
  <si>
    <t xml:space="preserve">   Business administration</t>
  </si>
  <si>
    <t xml:space="preserve">   Institutional improvements</t>
  </si>
  <si>
    <t xml:space="preserve">    Biological Sciences</t>
  </si>
  <si>
    <t xml:space="preserve">    Mathematics and physical sciences</t>
  </si>
  <si>
    <t xml:space="preserve">   Student health center</t>
  </si>
  <si>
    <t xml:space="preserve">   Management information system</t>
  </si>
  <si>
    <t xml:space="preserve">    Allied health</t>
  </si>
  <si>
    <t xml:space="preserve">   Nursing</t>
  </si>
  <si>
    <t xml:space="preserve">   Counseling center</t>
  </si>
  <si>
    <t xml:space="preserve">   Student transportation</t>
  </si>
  <si>
    <t xml:space="preserve">   Alterations and repairs</t>
  </si>
  <si>
    <t xml:space="preserve">   Recycling</t>
  </si>
  <si>
    <t>For the year ended June 30, 2016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</si>
</sst>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3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7" fontId="6" fillId="0" borderId="13" xfId="45" applyNumberFormat="1" applyFont="1" applyFill="1" applyBorder="1" applyAlignment="1">
      <alignment vertical="center"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167" fontId="6" fillId="0" borderId="0" xfId="42" applyNumberFormat="1" applyFont="1" applyFill="1" applyAlignment="1">
      <alignment horizontal="center" vertical="center"/>
    </xf>
    <xf numFmtId="167" fontId="6" fillId="0" borderId="0" xfId="42" applyNumberFormat="1" applyFont="1" applyFill="1" applyAlignment="1">
      <alignment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123825</xdr:rowOff>
    </xdr:from>
    <xdr:to>
      <xdr:col>0</xdr:col>
      <xdr:colOff>2457450</xdr:colOff>
      <xdr:row>6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85750"/>
          <a:ext cx="2381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2"/>
  <sheetViews>
    <sheetView showGridLines="0" tabSelected="1" zoomScale="110" zoomScaleNormal="110" zoomScaleSheetLayoutView="100" zoomScalePageLayoutView="0" workbookViewId="0" topLeftCell="A1">
      <selection activeCell="M17" sqref="M17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3.4218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0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0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5"/>
      <c r="B3" s="10"/>
      <c r="C3" s="34" t="s">
        <v>57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</row>
    <row r="4" spans="1:17" ht="8.25" customHeight="1">
      <c r="A4" s="35"/>
      <c r="B4" s="13"/>
      <c r="C4" s="34"/>
      <c r="D4" s="34"/>
      <c r="E4" s="34"/>
      <c r="F4" s="34"/>
      <c r="G4" s="34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5"/>
      <c r="B5" s="10"/>
      <c r="C5" s="34" t="s">
        <v>56</v>
      </c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</row>
    <row r="6" spans="1:17" ht="16.5">
      <c r="A6" s="35"/>
      <c r="B6" s="10"/>
      <c r="C6" s="34" t="s">
        <v>84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0.5" customHeight="1">
      <c r="A7" s="35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  <c r="P7" s="6"/>
      <c r="Q7" s="6"/>
    </row>
    <row r="8" spans="1:17" ht="12.75">
      <c r="A8" s="30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  <c r="P8" s="4"/>
      <c r="Q8" s="4"/>
    </row>
    <row r="10" spans="1:17" ht="13.5">
      <c r="A10" s="18"/>
      <c r="B10" s="18"/>
      <c r="C10" s="19" t="s">
        <v>0</v>
      </c>
      <c r="D10" s="19"/>
      <c r="E10" s="19"/>
      <c r="F10" s="19"/>
      <c r="G10" s="19"/>
      <c r="H10" s="19"/>
      <c r="I10" s="19"/>
      <c r="J10" s="18"/>
      <c r="K10" s="18"/>
      <c r="L10" s="18"/>
      <c r="M10" s="19" t="s">
        <v>1</v>
      </c>
      <c r="N10" s="19"/>
      <c r="O10" s="19"/>
      <c r="P10" s="19"/>
      <c r="Q10" s="19"/>
    </row>
    <row r="11" spans="1:17" ht="13.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3.5">
      <c r="A12" s="18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 t="s">
        <v>2</v>
      </c>
      <c r="N12" s="20"/>
      <c r="O12" s="20"/>
      <c r="P12" s="20"/>
      <c r="Q12" s="20" t="s">
        <v>58</v>
      </c>
    </row>
    <row r="13" spans="1:17" ht="13.5">
      <c r="A13" s="18"/>
      <c r="B13" s="18"/>
      <c r="C13" s="21" t="s">
        <v>3</v>
      </c>
      <c r="D13" s="20"/>
      <c r="E13" s="21" t="s">
        <v>4</v>
      </c>
      <c r="F13" s="20"/>
      <c r="G13" s="21" t="s">
        <v>5</v>
      </c>
      <c r="H13" s="20"/>
      <c r="I13" s="21" t="s">
        <v>6</v>
      </c>
      <c r="J13" s="20"/>
      <c r="K13" s="21" t="s">
        <v>7</v>
      </c>
      <c r="L13" s="20"/>
      <c r="M13" s="21" t="s">
        <v>8</v>
      </c>
      <c r="N13" s="20"/>
      <c r="O13" s="21" t="s">
        <v>9</v>
      </c>
      <c r="P13" s="20"/>
      <c r="Q13" s="21" t="s">
        <v>10</v>
      </c>
    </row>
    <row r="14" spans="1:17" ht="13.5">
      <c r="A14" s="18"/>
      <c r="B14" s="18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20"/>
      <c r="O14" s="22"/>
      <c r="P14" s="20"/>
      <c r="Q14" s="22"/>
    </row>
    <row r="15" spans="1:17" s="3" customFormat="1" ht="13.5">
      <c r="A15" s="23" t="s">
        <v>47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3" customFormat="1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3" customFormat="1" ht="13.5">
      <c r="A17" s="23" t="s">
        <v>38</v>
      </c>
      <c r="B17" s="2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3.5">
      <c r="A18" s="23" t="s">
        <v>12</v>
      </c>
      <c r="B18" s="2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</row>
    <row r="19" spans="1:17" s="5" customFormat="1" ht="13.5">
      <c r="A19" s="24" t="s">
        <v>49</v>
      </c>
      <c r="B19" s="24"/>
      <c r="C19" s="32">
        <v>0</v>
      </c>
      <c r="D19" s="33"/>
      <c r="E19" s="33">
        <v>7243</v>
      </c>
      <c r="F19" s="33"/>
      <c r="G19" s="33">
        <v>0</v>
      </c>
      <c r="H19" s="33"/>
      <c r="I19" s="33">
        <v>0</v>
      </c>
      <c r="J19" s="33"/>
      <c r="K19" s="33">
        <f>IF(SUM(C19:I19)=SUM(M19:Q19),SUM(C19:I19),SUM(M19:Q19)-SUM(C19:I19))</f>
        <v>7243</v>
      </c>
      <c r="L19" s="33"/>
      <c r="M19" s="33">
        <v>6898</v>
      </c>
      <c r="N19" s="33"/>
      <c r="O19" s="33">
        <v>0</v>
      </c>
      <c r="P19" s="33"/>
      <c r="Q19" s="33">
        <v>345</v>
      </c>
    </row>
    <row r="20" spans="1:17" s="5" customFormat="1" ht="13.5">
      <c r="A20" s="24" t="s">
        <v>71</v>
      </c>
      <c r="B20" s="24"/>
      <c r="C20" s="15">
        <v>0</v>
      </c>
      <c r="D20" s="14"/>
      <c r="E20" s="15">
        <v>3943</v>
      </c>
      <c r="F20" s="14"/>
      <c r="G20" s="15">
        <v>0</v>
      </c>
      <c r="H20" s="14"/>
      <c r="I20" s="15">
        <v>0</v>
      </c>
      <c r="J20" s="14"/>
      <c r="K20" s="15">
        <f aca="true" t="shared" si="0" ref="K20:K86">IF(SUM(C20:I20)=SUM(M20:Q20),SUM(C20:I20),SUM(M20:Q20)-SUM(C20:I20))</f>
        <v>3943</v>
      </c>
      <c r="L20" s="14"/>
      <c r="M20" s="15">
        <v>3756</v>
      </c>
      <c r="N20" s="14"/>
      <c r="O20" s="15">
        <v>0</v>
      </c>
      <c r="P20" s="14"/>
      <c r="Q20" s="15">
        <f>-1+188</f>
        <v>187</v>
      </c>
    </row>
    <row r="21" spans="1:17" s="5" customFormat="1" ht="13.5">
      <c r="A21" s="24" t="s">
        <v>74</v>
      </c>
      <c r="B21" s="24"/>
      <c r="C21" s="15">
        <v>65690</v>
      </c>
      <c r="D21" s="14"/>
      <c r="E21" s="15">
        <v>0</v>
      </c>
      <c r="F21" s="14"/>
      <c r="G21" s="15">
        <v>0</v>
      </c>
      <c r="H21" s="14"/>
      <c r="I21" s="15">
        <v>0</v>
      </c>
      <c r="J21" s="14"/>
      <c r="K21" s="15">
        <f t="shared" si="0"/>
        <v>65690</v>
      </c>
      <c r="L21" s="14"/>
      <c r="M21" s="15">
        <v>0</v>
      </c>
      <c r="N21" s="14"/>
      <c r="O21" s="15">
        <v>65690</v>
      </c>
      <c r="P21" s="14"/>
      <c r="Q21" s="15">
        <v>0</v>
      </c>
    </row>
    <row r="22" spans="1:17" s="5" customFormat="1" ht="13.5">
      <c r="A22" s="24" t="s">
        <v>75</v>
      </c>
      <c r="B22" s="24"/>
      <c r="C22" s="15">
        <v>240652</v>
      </c>
      <c r="D22" s="14"/>
      <c r="E22" s="15">
        <v>2980</v>
      </c>
      <c r="F22" s="14"/>
      <c r="G22" s="15">
        <v>0</v>
      </c>
      <c r="H22" s="14"/>
      <c r="I22" s="15">
        <v>0</v>
      </c>
      <c r="J22" s="14"/>
      <c r="K22" s="15">
        <f t="shared" si="0"/>
        <v>243632</v>
      </c>
      <c r="L22" s="14"/>
      <c r="M22" s="15">
        <v>22581</v>
      </c>
      <c r="N22" s="14"/>
      <c r="O22" s="15">
        <v>218667</v>
      </c>
      <c r="P22" s="14"/>
      <c r="Q22" s="15">
        <f>-1+2385</f>
        <v>2384</v>
      </c>
    </row>
    <row r="23" spans="1:17" s="3" customFormat="1" ht="13.5">
      <c r="A23" s="23" t="s">
        <v>36</v>
      </c>
      <c r="B23" s="23"/>
      <c r="C23" s="17">
        <f>SUM(C19:C22)</f>
        <v>306342</v>
      </c>
      <c r="D23" s="14"/>
      <c r="E23" s="17">
        <f>SUM(E19:E22)</f>
        <v>14166</v>
      </c>
      <c r="F23" s="14"/>
      <c r="G23" s="17">
        <f>SUM(G19:G22)</f>
        <v>0</v>
      </c>
      <c r="H23" s="14"/>
      <c r="I23" s="17">
        <f>SUM(I19:I22)</f>
        <v>0</v>
      </c>
      <c r="J23" s="14"/>
      <c r="K23" s="17">
        <f t="shared" si="0"/>
        <v>320508</v>
      </c>
      <c r="L23" s="14"/>
      <c r="M23" s="17">
        <f>SUM(M19:M22)</f>
        <v>33235</v>
      </c>
      <c r="N23" s="14"/>
      <c r="O23" s="17">
        <f>SUM(O19:O22)</f>
        <v>284357</v>
      </c>
      <c r="P23" s="14"/>
      <c r="Q23" s="17">
        <f>SUM(Q19:Q22)</f>
        <v>2916</v>
      </c>
    </row>
    <row r="24" spans="1:17" s="3" customFormat="1" ht="13.5">
      <c r="A24" s="23"/>
      <c r="B24" s="23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4"/>
      <c r="Q24" s="15"/>
    </row>
    <row r="25" spans="1:17" s="3" customFormat="1" ht="13.5">
      <c r="A25" s="23" t="s">
        <v>14</v>
      </c>
      <c r="B25" s="23"/>
      <c r="C25" s="16">
        <v>0</v>
      </c>
      <c r="D25" s="15"/>
      <c r="E25" s="16">
        <v>0</v>
      </c>
      <c r="F25" s="15"/>
      <c r="G25" s="16">
        <v>0</v>
      </c>
      <c r="H25" s="15"/>
      <c r="I25" s="16">
        <v>75800</v>
      </c>
      <c r="J25" s="15"/>
      <c r="K25" s="16">
        <f t="shared" si="0"/>
        <v>75800</v>
      </c>
      <c r="L25" s="15"/>
      <c r="M25" s="16">
        <v>61807</v>
      </c>
      <c r="N25" s="15"/>
      <c r="O25" s="16">
        <v>13993</v>
      </c>
      <c r="P25" s="15"/>
      <c r="Q25" s="16">
        <v>0</v>
      </c>
    </row>
    <row r="26" spans="1:17" s="3" customFormat="1" ht="13.5">
      <c r="A26" s="23"/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3" customFormat="1" ht="13.5">
      <c r="A27" s="23" t="s">
        <v>15</v>
      </c>
      <c r="B27" s="23" t="s">
        <v>11</v>
      </c>
      <c r="C27" s="16">
        <v>75490</v>
      </c>
      <c r="D27" s="15"/>
      <c r="E27" s="16">
        <v>0</v>
      </c>
      <c r="F27" s="15"/>
      <c r="G27" s="16">
        <v>0</v>
      </c>
      <c r="H27" s="15"/>
      <c r="I27" s="16">
        <v>0</v>
      </c>
      <c r="J27" s="15"/>
      <c r="K27" s="16">
        <f t="shared" si="0"/>
        <v>75490</v>
      </c>
      <c r="L27" s="15"/>
      <c r="M27" s="16">
        <v>16528</v>
      </c>
      <c r="N27" s="15"/>
      <c r="O27" s="16">
        <v>58962</v>
      </c>
      <c r="P27" s="15"/>
      <c r="Q27" s="16">
        <v>0</v>
      </c>
    </row>
    <row r="28" spans="1:17" s="3" customFormat="1" ht="13.5">
      <c r="A28" s="23"/>
      <c r="B28" s="2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3" customFormat="1" ht="13.5">
      <c r="A29" s="23" t="s">
        <v>65</v>
      </c>
      <c r="B29" s="23"/>
      <c r="C29" s="16">
        <v>136821</v>
      </c>
      <c r="D29" s="15"/>
      <c r="E29" s="16">
        <v>0</v>
      </c>
      <c r="F29" s="15"/>
      <c r="G29" s="16">
        <v>14112</v>
      </c>
      <c r="H29" s="15"/>
      <c r="I29" s="16">
        <v>10436</v>
      </c>
      <c r="J29" s="15"/>
      <c r="K29" s="16">
        <f t="shared" si="0"/>
        <v>161369</v>
      </c>
      <c r="L29" s="15"/>
      <c r="M29" s="16">
        <v>109915</v>
      </c>
      <c r="N29" s="15"/>
      <c r="O29" s="16">
        <v>51454</v>
      </c>
      <c r="P29" s="15"/>
      <c r="Q29" s="16">
        <v>0</v>
      </c>
    </row>
    <row r="30" spans="1:17" s="3" customFormat="1" ht="13.5">
      <c r="A30" s="23"/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3" customFormat="1" ht="13.5">
      <c r="A31" s="23" t="s">
        <v>66</v>
      </c>
      <c r="B31" s="23"/>
      <c r="C31" s="16">
        <v>0</v>
      </c>
      <c r="D31" s="15"/>
      <c r="E31" s="16">
        <v>0</v>
      </c>
      <c r="F31" s="15"/>
      <c r="G31" s="16">
        <v>2687</v>
      </c>
      <c r="H31" s="15"/>
      <c r="I31" s="16">
        <v>11786</v>
      </c>
      <c r="J31" s="15"/>
      <c r="K31" s="16">
        <f t="shared" si="0"/>
        <v>14473</v>
      </c>
      <c r="L31" s="15"/>
      <c r="M31" s="16">
        <v>10500</v>
      </c>
      <c r="N31" s="15"/>
      <c r="O31" s="16">
        <f>1+3972</f>
        <v>3973</v>
      </c>
      <c r="P31" s="15"/>
      <c r="Q31" s="16">
        <v>0</v>
      </c>
    </row>
    <row r="32" spans="1:17" s="3" customFormat="1" ht="13.5">
      <c r="A32" s="23"/>
      <c r="B32" s="23"/>
      <c r="C32" s="15"/>
      <c r="D32" s="15"/>
      <c r="E32" s="15"/>
      <c r="F32" s="15"/>
      <c r="G32" s="15"/>
      <c r="H32" s="15"/>
      <c r="I32" s="15"/>
      <c r="J32" s="15"/>
      <c r="K32" s="14"/>
      <c r="L32" s="15"/>
      <c r="M32" s="15"/>
      <c r="N32" s="15"/>
      <c r="O32" s="15"/>
      <c r="P32" s="15"/>
      <c r="Q32" s="15"/>
    </row>
    <row r="33" spans="1:17" s="3" customFormat="1" ht="13.5">
      <c r="A33" s="23" t="s">
        <v>16</v>
      </c>
      <c r="B33" s="23" t="s">
        <v>11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3" customFormat="1" ht="13.5">
      <c r="A34" s="23" t="s">
        <v>78</v>
      </c>
      <c r="B34" s="23"/>
      <c r="C34" s="14">
        <v>0</v>
      </c>
      <c r="D34" s="14"/>
      <c r="E34" s="14">
        <v>0</v>
      </c>
      <c r="F34" s="14"/>
      <c r="G34" s="14">
        <v>23988</v>
      </c>
      <c r="H34" s="14"/>
      <c r="I34" s="14">
        <v>0</v>
      </c>
      <c r="J34" s="14"/>
      <c r="K34" s="14">
        <f t="shared" si="0"/>
        <v>23988</v>
      </c>
      <c r="L34" s="14"/>
      <c r="M34" s="14">
        <v>6599</v>
      </c>
      <c r="N34" s="14"/>
      <c r="O34" s="14">
        <v>16165</v>
      </c>
      <c r="P34" s="14"/>
      <c r="Q34" s="14">
        <f>-1+1225</f>
        <v>1224</v>
      </c>
    </row>
    <row r="35" spans="1:17" s="3" customFormat="1" ht="13.5">
      <c r="A35" s="23" t="s">
        <v>17</v>
      </c>
      <c r="B35" s="23"/>
      <c r="C35" s="14">
        <v>0</v>
      </c>
      <c r="D35" s="14"/>
      <c r="E35" s="14">
        <v>938</v>
      </c>
      <c r="F35" s="14"/>
      <c r="G35" s="14">
        <v>51033</v>
      </c>
      <c r="H35" s="14"/>
      <c r="I35" s="14">
        <v>7281</v>
      </c>
      <c r="J35" s="14"/>
      <c r="K35" s="14">
        <f t="shared" si="0"/>
        <v>59252</v>
      </c>
      <c r="L35" s="14"/>
      <c r="M35" s="14">
        <v>44160</v>
      </c>
      <c r="N35" s="14"/>
      <c r="O35" s="14">
        <v>15048</v>
      </c>
      <c r="P35" s="14"/>
      <c r="Q35" s="14">
        <f>-1+45</f>
        <v>44</v>
      </c>
    </row>
    <row r="36" spans="1:17" s="3" customFormat="1" ht="13.5">
      <c r="A36" s="23" t="s">
        <v>18</v>
      </c>
      <c r="B36" s="23"/>
      <c r="C36" s="14">
        <v>16645</v>
      </c>
      <c r="D36" s="14"/>
      <c r="E36" s="14">
        <v>3768</v>
      </c>
      <c r="F36" s="14"/>
      <c r="G36" s="14">
        <v>5343</v>
      </c>
      <c r="H36" s="14"/>
      <c r="I36" s="14">
        <v>2116</v>
      </c>
      <c r="J36" s="14"/>
      <c r="K36" s="14">
        <f t="shared" si="0"/>
        <v>27872</v>
      </c>
      <c r="L36" s="14"/>
      <c r="M36" s="14">
        <v>10673</v>
      </c>
      <c r="N36" s="14"/>
      <c r="O36" s="14">
        <v>16585</v>
      </c>
      <c r="P36" s="14"/>
      <c r="Q36" s="14">
        <v>614</v>
      </c>
    </row>
    <row r="37" spans="1:17" s="3" customFormat="1" ht="13.5">
      <c r="A37" s="23" t="s">
        <v>62</v>
      </c>
      <c r="B37" s="23"/>
      <c r="C37" s="14">
        <v>0</v>
      </c>
      <c r="D37" s="14"/>
      <c r="E37" s="14">
        <v>0</v>
      </c>
      <c r="F37" s="14"/>
      <c r="G37" s="14">
        <v>49083</v>
      </c>
      <c r="H37" s="14"/>
      <c r="I37" s="14">
        <v>0</v>
      </c>
      <c r="J37" s="14"/>
      <c r="K37" s="14">
        <f t="shared" si="0"/>
        <v>49083</v>
      </c>
      <c r="L37" s="14"/>
      <c r="M37" s="14">
        <v>33087</v>
      </c>
      <c r="N37" s="14"/>
      <c r="O37" s="14">
        <f>1+15995</f>
        <v>15996</v>
      </c>
      <c r="P37" s="14"/>
      <c r="Q37" s="14">
        <v>0</v>
      </c>
    </row>
    <row r="38" spans="1:17" s="3" customFormat="1" ht="13.5">
      <c r="A38" s="23" t="s">
        <v>19</v>
      </c>
      <c r="B38" s="23"/>
      <c r="C38" s="14">
        <v>-2</v>
      </c>
      <c r="D38" s="14"/>
      <c r="E38" s="14">
        <v>0</v>
      </c>
      <c r="F38" s="14"/>
      <c r="G38" s="14">
        <v>187800</v>
      </c>
      <c r="H38" s="14"/>
      <c r="I38" s="14">
        <v>1269</v>
      </c>
      <c r="J38" s="14"/>
      <c r="K38" s="16">
        <f t="shared" si="0"/>
        <v>189067</v>
      </c>
      <c r="L38" s="14"/>
      <c r="M38" s="14">
        <v>188339</v>
      </c>
      <c r="N38" s="14"/>
      <c r="O38" s="14">
        <v>730</v>
      </c>
      <c r="P38" s="14"/>
      <c r="Q38" s="14">
        <v>-2</v>
      </c>
    </row>
    <row r="39" spans="1:17" s="3" customFormat="1" ht="13.5">
      <c r="A39" s="23" t="s">
        <v>13</v>
      </c>
      <c r="B39" s="23"/>
      <c r="C39" s="17">
        <f>SUM(C34:C38)</f>
        <v>16643</v>
      </c>
      <c r="D39" s="14"/>
      <c r="E39" s="17">
        <f>SUM(E34:E38)</f>
        <v>4706</v>
      </c>
      <c r="F39" s="14"/>
      <c r="G39" s="17">
        <f>SUM(G34:G38)</f>
        <v>317247</v>
      </c>
      <c r="H39" s="14"/>
      <c r="I39" s="17">
        <f>SUM(I34:I38)</f>
        <v>10666</v>
      </c>
      <c r="J39" s="14"/>
      <c r="K39" s="17">
        <f t="shared" si="0"/>
        <v>349262</v>
      </c>
      <c r="L39" s="14"/>
      <c r="M39" s="17">
        <f>SUM(M34:M38)</f>
        <v>282858</v>
      </c>
      <c r="N39" s="14"/>
      <c r="O39" s="17">
        <f>SUM(O34:O38)</f>
        <v>64524</v>
      </c>
      <c r="P39" s="14"/>
      <c r="Q39" s="17">
        <f>SUM(Q34:Q38)</f>
        <v>1880</v>
      </c>
    </row>
    <row r="40" spans="1:17" s="3" customFormat="1" ht="13.5">
      <c r="A40" s="23"/>
      <c r="B40" s="23"/>
      <c r="C40" s="15"/>
      <c r="D40" s="15"/>
      <c r="E40" s="15"/>
      <c r="F40" s="15"/>
      <c r="G40" s="15"/>
      <c r="H40" s="15"/>
      <c r="I40" s="15"/>
      <c r="J40" s="15"/>
      <c r="K40" s="14"/>
      <c r="L40" s="15"/>
      <c r="M40" s="15"/>
      <c r="N40" s="15"/>
      <c r="O40" s="15"/>
      <c r="P40" s="15"/>
      <c r="Q40" s="15"/>
    </row>
    <row r="41" spans="1:17" s="3" customFormat="1" ht="13.5">
      <c r="A41" s="23" t="s">
        <v>67</v>
      </c>
      <c r="B41" s="23"/>
      <c r="C41" s="16">
        <v>0</v>
      </c>
      <c r="D41" s="15"/>
      <c r="E41" s="16">
        <v>0</v>
      </c>
      <c r="F41" s="15"/>
      <c r="G41" s="16">
        <v>4001</v>
      </c>
      <c r="H41" s="15"/>
      <c r="I41" s="16">
        <v>8332</v>
      </c>
      <c r="J41" s="15"/>
      <c r="K41" s="16">
        <f t="shared" si="0"/>
        <v>12333</v>
      </c>
      <c r="L41" s="15"/>
      <c r="M41" s="16">
        <v>10637</v>
      </c>
      <c r="N41" s="15"/>
      <c r="O41" s="16">
        <v>1696</v>
      </c>
      <c r="P41" s="15"/>
      <c r="Q41" s="16">
        <v>0</v>
      </c>
    </row>
    <row r="42" spans="1:17" s="3" customFormat="1" ht="13.5">
      <c r="A42" s="23"/>
      <c r="B42" s="23"/>
      <c r="C42" s="15"/>
      <c r="D42" s="15"/>
      <c r="E42" s="15"/>
      <c r="F42" s="15"/>
      <c r="G42" s="15"/>
      <c r="H42" s="15"/>
      <c r="I42" s="15"/>
      <c r="J42" s="15"/>
      <c r="K42" s="14"/>
      <c r="L42" s="15"/>
      <c r="M42" s="15"/>
      <c r="N42" s="15"/>
      <c r="O42" s="15"/>
      <c r="P42" s="15"/>
      <c r="Q42" s="15"/>
    </row>
    <row r="43" spans="1:17" s="3" customFormat="1" ht="13.5">
      <c r="A43" s="23" t="s">
        <v>20</v>
      </c>
      <c r="B43" s="23"/>
      <c r="C43" s="16">
        <v>0</v>
      </c>
      <c r="D43" s="14"/>
      <c r="E43" s="16">
        <v>0</v>
      </c>
      <c r="F43" s="14"/>
      <c r="G43" s="16">
        <v>0</v>
      </c>
      <c r="H43" s="14"/>
      <c r="I43" s="16">
        <v>219823</v>
      </c>
      <c r="J43" s="14"/>
      <c r="K43" s="16">
        <f t="shared" si="0"/>
        <v>219823</v>
      </c>
      <c r="L43" s="14"/>
      <c r="M43" s="16">
        <v>1548</v>
      </c>
      <c r="N43" s="14"/>
      <c r="O43" s="16">
        <v>218275</v>
      </c>
      <c r="P43" s="14"/>
      <c r="Q43" s="16">
        <v>0</v>
      </c>
    </row>
    <row r="44" spans="1:17" s="3" customFormat="1" ht="13.5">
      <c r="A44" s="23"/>
      <c r="B44" s="2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s="3" customFormat="1" ht="13.5">
      <c r="A45" s="23" t="s">
        <v>28</v>
      </c>
      <c r="B45" s="23" t="s">
        <v>11</v>
      </c>
      <c r="C45" s="16">
        <f>SUM(C23+C25+C27+C39+C43+C41+C31+C29)</f>
        <v>535296</v>
      </c>
      <c r="D45" s="14"/>
      <c r="E45" s="16">
        <f>SUM(E23+E25+E27+E39+E43+E41+E31+E29)</f>
        <v>18872</v>
      </c>
      <c r="F45" s="14"/>
      <c r="G45" s="16">
        <f>SUM(G23+G25+G27+G39+G43+G41+G31+G29)</f>
        <v>338047</v>
      </c>
      <c r="H45" s="14"/>
      <c r="I45" s="16">
        <f>SUM(I23+I25+I27+I39+I43+I41+I31+I29)</f>
        <v>336843</v>
      </c>
      <c r="J45" s="14"/>
      <c r="K45" s="16">
        <f>SUM(K23+K25+K27+K39+K43+K41+K31+K29)</f>
        <v>1229058</v>
      </c>
      <c r="L45" s="14"/>
      <c r="M45" s="16">
        <f>SUM(M23+M25+M27+M39+M43+M41+M31+M29)</f>
        <v>527028</v>
      </c>
      <c r="N45" s="15"/>
      <c r="O45" s="16">
        <f>SUM(O23+O25+O27+O39+O43+O41+O31+O29)</f>
        <v>697234</v>
      </c>
      <c r="P45" s="15"/>
      <c r="Q45" s="16">
        <f>SUM(Q23+Q25+Q27+Q39+Q43+Q41+Q31+Q29)</f>
        <v>4796</v>
      </c>
    </row>
    <row r="46" spans="1:17" s="3" customFormat="1" ht="13.5">
      <c r="A46" s="23"/>
      <c r="B46" s="23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5"/>
      <c r="O46" s="15"/>
      <c r="P46" s="15"/>
      <c r="Q46" s="15"/>
    </row>
    <row r="47" spans="1:17" s="3" customFormat="1" ht="13.5">
      <c r="A47" s="23" t="s">
        <v>53</v>
      </c>
      <c r="B47" s="23"/>
      <c r="C47" s="15"/>
      <c r="D47" s="14"/>
      <c r="E47" s="15"/>
      <c r="F47" s="14"/>
      <c r="G47" s="15"/>
      <c r="H47" s="14"/>
      <c r="I47" s="15"/>
      <c r="J47" s="14"/>
      <c r="K47" s="15"/>
      <c r="L47" s="14"/>
      <c r="M47" s="15"/>
      <c r="N47" s="15"/>
      <c r="O47" s="15"/>
      <c r="P47" s="15"/>
      <c r="Q47" s="15"/>
    </row>
    <row r="48" spans="1:17" s="3" customFormat="1" ht="13.5">
      <c r="A48" s="23" t="s">
        <v>54</v>
      </c>
      <c r="B48" s="23"/>
      <c r="C48" s="15">
        <v>12</v>
      </c>
      <c r="D48" s="14"/>
      <c r="E48" s="15">
        <v>0</v>
      </c>
      <c r="F48" s="14"/>
      <c r="G48" s="15">
        <v>0</v>
      </c>
      <c r="H48" s="14"/>
      <c r="I48" s="15">
        <v>0</v>
      </c>
      <c r="J48" s="14"/>
      <c r="K48" s="15">
        <f t="shared" si="0"/>
        <v>12</v>
      </c>
      <c r="L48" s="14"/>
      <c r="M48" s="15">
        <v>0</v>
      </c>
      <c r="N48" s="15"/>
      <c r="O48" s="15">
        <v>0</v>
      </c>
      <c r="P48" s="15"/>
      <c r="Q48" s="15">
        <v>12</v>
      </c>
    </row>
    <row r="49" spans="1:17" s="3" customFormat="1" ht="13.5">
      <c r="A49" s="23" t="s">
        <v>72</v>
      </c>
      <c r="B49" s="23"/>
      <c r="C49" s="25">
        <v>500</v>
      </c>
      <c r="D49" s="14"/>
      <c r="E49" s="25">
        <v>0</v>
      </c>
      <c r="F49" s="14"/>
      <c r="G49" s="25">
        <v>2250</v>
      </c>
      <c r="H49" s="14"/>
      <c r="I49" s="25">
        <v>2250</v>
      </c>
      <c r="J49" s="14"/>
      <c r="K49" s="25">
        <f t="shared" si="0"/>
        <v>5000</v>
      </c>
      <c r="L49" s="14"/>
      <c r="M49" s="25">
        <v>3500</v>
      </c>
      <c r="N49" s="25"/>
      <c r="O49" s="25">
        <v>1000</v>
      </c>
      <c r="P49" s="15"/>
      <c r="Q49" s="25">
        <v>500</v>
      </c>
    </row>
    <row r="50" spans="1:17" s="3" customFormat="1" ht="13.5">
      <c r="A50" s="23"/>
      <c r="B50" s="23"/>
      <c r="C50" s="15"/>
      <c r="D50" s="14"/>
      <c r="E50" s="15"/>
      <c r="F50" s="14"/>
      <c r="G50" s="15"/>
      <c r="H50" s="14"/>
      <c r="I50" s="15"/>
      <c r="J50" s="14"/>
      <c r="K50" s="15"/>
      <c r="L50" s="14"/>
      <c r="M50" s="15"/>
      <c r="N50" s="15"/>
      <c r="O50" s="15"/>
      <c r="P50" s="15"/>
      <c r="Q50" s="15"/>
    </row>
    <row r="51" spans="1:17" s="3" customFormat="1" ht="13.5">
      <c r="A51" s="23" t="s">
        <v>55</v>
      </c>
      <c r="B51" s="23"/>
      <c r="C51" s="25">
        <f>SUM(C48:C50)</f>
        <v>512</v>
      </c>
      <c r="D51" s="14"/>
      <c r="E51" s="25">
        <f>SUM(E48:E50)</f>
        <v>0</v>
      </c>
      <c r="F51" s="14"/>
      <c r="G51" s="25">
        <f>SUM(G48:G50)</f>
        <v>2250</v>
      </c>
      <c r="H51" s="14"/>
      <c r="I51" s="25">
        <f>SUM(I48:I50)</f>
        <v>2250</v>
      </c>
      <c r="J51" s="14"/>
      <c r="K51" s="25">
        <f t="shared" si="0"/>
        <v>5012</v>
      </c>
      <c r="L51" s="14"/>
      <c r="M51" s="25">
        <f>SUM(M48:M50)</f>
        <v>3500</v>
      </c>
      <c r="N51" s="15"/>
      <c r="O51" s="25">
        <f>SUM(O48:O50)</f>
        <v>1000</v>
      </c>
      <c r="P51" s="15"/>
      <c r="Q51" s="25">
        <f>SUM(Q48:Q50)</f>
        <v>512</v>
      </c>
    </row>
    <row r="52" spans="1:17" s="3" customFormat="1" ht="13.5">
      <c r="A52" s="23"/>
      <c r="B52" s="23"/>
      <c r="C52" s="15"/>
      <c r="D52" s="14"/>
      <c r="E52" s="15"/>
      <c r="F52" s="14"/>
      <c r="G52" s="15"/>
      <c r="H52" s="14"/>
      <c r="I52" s="15"/>
      <c r="J52" s="14"/>
      <c r="K52" s="14"/>
      <c r="L52" s="14"/>
      <c r="M52" s="15"/>
      <c r="N52" s="14"/>
      <c r="O52" s="15"/>
      <c r="P52" s="14"/>
      <c r="Q52" s="15"/>
    </row>
    <row r="53" spans="1:17" s="3" customFormat="1" ht="13.5">
      <c r="A53" s="23" t="s">
        <v>39</v>
      </c>
      <c r="B53" s="23"/>
      <c r="C53" s="15"/>
      <c r="D53" s="14"/>
      <c r="E53" s="15"/>
      <c r="F53" s="14"/>
      <c r="G53" s="15"/>
      <c r="H53" s="14"/>
      <c r="I53" s="15"/>
      <c r="J53" s="14"/>
      <c r="K53" s="14"/>
      <c r="L53" s="14"/>
      <c r="M53" s="15"/>
      <c r="N53" s="14"/>
      <c r="O53" s="15"/>
      <c r="P53" s="14"/>
      <c r="Q53" s="15"/>
    </row>
    <row r="54" spans="1:17" s="3" customFormat="1" ht="13.5">
      <c r="A54" s="23" t="s">
        <v>61</v>
      </c>
      <c r="B54" s="23"/>
      <c r="C54" s="15">
        <v>0</v>
      </c>
      <c r="D54" s="14"/>
      <c r="E54" s="15">
        <v>0</v>
      </c>
      <c r="F54" s="14"/>
      <c r="G54" s="15">
        <v>-8730</v>
      </c>
      <c r="H54" s="14"/>
      <c r="I54" s="15">
        <v>0</v>
      </c>
      <c r="J54" s="14"/>
      <c r="K54" s="15">
        <f t="shared" si="0"/>
        <v>-8730</v>
      </c>
      <c r="L54" s="14"/>
      <c r="M54" s="15">
        <v>0</v>
      </c>
      <c r="N54" s="14"/>
      <c r="O54" s="15">
        <v>-8730</v>
      </c>
      <c r="P54" s="14"/>
      <c r="Q54" s="15">
        <v>0</v>
      </c>
    </row>
    <row r="55" spans="1:17" s="3" customFormat="1" ht="13.5">
      <c r="A55" s="23" t="s">
        <v>79</v>
      </c>
      <c r="B55" s="23"/>
      <c r="C55" s="16">
        <v>299</v>
      </c>
      <c r="D55" s="14"/>
      <c r="E55" s="16">
        <v>0</v>
      </c>
      <c r="F55" s="14"/>
      <c r="G55" s="16">
        <v>0</v>
      </c>
      <c r="H55" s="14"/>
      <c r="I55" s="16">
        <v>0</v>
      </c>
      <c r="J55" s="14"/>
      <c r="K55" s="16">
        <f t="shared" si="0"/>
        <v>299</v>
      </c>
      <c r="L55" s="14"/>
      <c r="M55" s="16">
        <v>299</v>
      </c>
      <c r="N55" s="14"/>
      <c r="O55" s="16">
        <v>0</v>
      </c>
      <c r="P55" s="14"/>
      <c r="Q55" s="16">
        <v>0</v>
      </c>
    </row>
    <row r="56" spans="1:17" s="3" customFormat="1" ht="13.5">
      <c r="A56" s="23"/>
      <c r="B56" s="23"/>
      <c r="C56" s="15"/>
      <c r="D56" s="14"/>
      <c r="E56" s="15"/>
      <c r="F56" s="14"/>
      <c r="G56" s="15"/>
      <c r="H56" s="14"/>
      <c r="I56" s="15"/>
      <c r="J56" s="14"/>
      <c r="K56" s="14"/>
      <c r="L56" s="14"/>
      <c r="M56" s="15"/>
      <c r="N56" s="14"/>
      <c r="O56" s="15"/>
      <c r="P56" s="14"/>
      <c r="Q56" s="15"/>
    </row>
    <row r="57" spans="1:17" s="3" customFormat="1" ht="13.5">
      <c r="A57" s="23" t="s">
        <v>29</v>
      </c>
      <c r="B57" s="23"/>
      <c r="C57" s="16">
        <f>SUM(C54:C55)</f>
        <v>299</v>
      </c>
      <c r="D57" s="14"/>
      <c r="E57" s="16">
        <f>SUM(E54:E55)</f>
        <v>0</v>
      </c>
      <c r="F57" s="14"/>
      <c r="G57" s="16">
        <f>SUM(G54:G55)</f>
        <v>-8730</v>
      </c>
      <c r="H57" s="14"/>
      <c r="I57" s="16">
        <f>SUM(I54:I55)</f>
        <v>0</v>
      </c>
      <c r="J57" s="14"/>
      <c r="K57" s="16">
        <f>SUM(K54:K55)</f>
        <v>-8431</v>
      </c>
      <c r="L57" s="14"/>
      <c r="M57" s="16">
        <f>SUM(M54:M55)</f>
        <v>299</v>
      </c>
      <c r="N57" s="14"/>
      <c r="O57" s="16">
        <f>SUM(O54:O55)</f>
        <v>-8730</v>
      </c>
      <c r="P57" s="14"/>
      <c r="Q57" s="16">
        <f>SUM(Q54:Q55)</f>
        <v>0</v>
      </c>
    </row>
    <row r="58" spans="1:17" s="3" customFormat="1" ht="13.5">
      <c r="A58" s="23"/>
      <c r="B58" s="23" t="s">
        <v>11</v>
      </c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s="3" customFormat="1" ht="13.5">
      <c r="A59" s="23" t="s">
        <v>40</v>
      </c>
      <c r="B59" s="23" t="s">
        <v>11</v>
      </c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s="3" customFormat="1" ht="13.5">
      <c r="A60" s="23" t="s">
        <v>48</v>
      </c>
      <c r="B60" s="23"/>
      <c r="C60" s="14">
        <v>234923</v>
      </c>
      <c r="D60" s="14"/>
      <c r="E60" s="14">
        <v>4154</v>
      </c>
      <c r="F60" s="14"/>
      <c r="G60" s="14">
        <v>19292</v>
      </c>
      <c r="H60" s="14"/>
      <c r="I60" s="14">
        <v>126617</v>
      </c>
      <c r="J60" s="14"/>
      <c r="K60" s="14">
        <f t="shared" si="0"/>
        <v>384986</v>
      </c>
      <c r="L60" s="14"/>
      <c r="M60" s="14">
        <v>254383</v>
      </c>
      <c r="N60" s="14"/>
      <c r="O60" s="14">
        <f>-1+130604</f>
        <v>130603</v>
      </c>
      <c r="P60" s="14"/>
      <c r="Q60" s="14">
        <v>0</v>
      </c>
    </row>
    <row r="61" spans="1:17" s="4" customFormat="1" ht="13.5">
      <c r="A61" s="26" t="s">
        <v>21</v>
      </c>
      <c r="B61" s="26" t="s">
        <v>11</v>
      </c>
      <c r="C61" s="15">
        <v>0</v>
      </c>
      <c r="D61" s="15"/>
      <c r="E61" s="15">
        <v>12485</v>
      </c>
      <c r="F61" s="15"/>
      <c r="G61" s="15">
        <v>0</v>
      </c>
      <c r="H61" s="15"/>
      <c r="I61" s="15">
        <v>0</v>
      </c>
      <c r="J61" s="15"/>
      <c r="K61" s="14">
        <f t="shared" si="0"/>
        <v>12485</v>
      </c>
      <c r="L61" s="15"/>
      <c r="M61" s="14">
        <v>11890</v>
      </c>
      <c r="N61" s="14"/>
      <c r="O61" s="14">
        <v>0</v>
      </c>
      <c r="P61" s="14"/>
      <c r="Q61" s="14">
        <v>595</v>
      </c>
    </row>
    <row r="62" spans="1:17" s="4" customFormat="1" ht="13.5">
      <c r="A62" s="26" t="s">
        <v>59</v>
      </c>
      <c r="B62" s="26"/>
      <c r="C62" s="16">
        <v>0</v>
      </c>
      <c r="D62" s="15"/>
      <c r="E62" s="16">
        <v>0</v>
      </c>
      <c r="F62" s="15"/>
      <c r="G62" s="16">
        <v>0</v>
      </c>
      <c r="H62" s="15"/>
      <c r="I62" s="16">
        <v>184124</v>
      </c>
      <c r="J62" s="15"/>
      <c r="K62" s="16">
        <f t="shared" si="0"/>
        <v>184124</v>
      </c>
      <c r="L62" s="15"/>
      <c r="M62" s="14">
        <v>113582</v>
      </c>
      <c r="N62" s="14"/>
      <c r="O62" s="14">
        <f>1+70541</f>
        <v>70542</v>
      </c>
      <c r="P62" s="14"/>
      <c r="Q62" s="14">
        <v>0</v>
      </c>
    </row>
    <row r="63" spans="1:17" s="3" customFormat="1" ht="13.5">
      <c r="A63" s="23"/>
      <c r="B63" s="23" t="s">
        <v>11</v>
      </c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31"/>
      <c r="N63" s="14"/>
      <c r="O63" s="31"/>
      <c r="P63" s="14"/>
      <c r="Q63" s="31"/>
    </row>
    <row r="64" spans="1:17" s="3" customFormat="1" ht="13.5">
      <c r="A64" s="23" t="s">
        <v>30</v>
      </c>
      <c r="B64" s="23" t="s">
        <v>11</v>
      </c>
      <c r="C64" s="16">
        <f>SUM(C60:C62)</f>
        <v>234923</v>
      </c>
      <c r="D64" s="14"/>
      <c r="E64" s="16">
        <f>SUM(E60:E62)</f>
        <v>16639</v>
      </c>
      <c r="F64" s="14"/>
      <c r="G64" s="16">
        <f>SUM(G60:G62)</f>
        <v>19292</v>
      </c>
      <c r="H64" s="14"/>
      <c r="I64" s="16">
        <f>SUM(I60:I62)</f>
        <v>310741</v>
      </c>
      <c r="J64" s="14"/>
      <c r="K64" s="16">
        <f t="shared" si="0"/>
        <v>581595</v>
      </c>
      <c r="L64" s="14"/>
      <c r="M64" s="16">
        <f>SUM(M60:M62)</f>
        <v>379855</v>
      </c>
      <c r="N64" s="14"/>
      <c r="O64" s="16">
        <f>SUM(O60:O62)</f>
        <v>201145</v>
      </c>
      <c r="P64" s="14"/>
      <c r="Q64" s="16">
        <f>SUM(Q60:Q62)</f>
        <v>595</v>
      </c>
    </row>
    <row r="65" spans="1:17" s="3" customFormat="1" ht="13.5">
      <c r="A65" s="23"/>
      <c r="B65" s="23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s="3" customFormat="1" ht="13.5">
      <c r="A66" s="23" t="s">
        <v>41</v>
      </c>
      <c r="B66" s="23" t="s">
        <v>11</v>
      </c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s="3" customFormat="1" ht="13.5">
      <c r="A67" s="23" t="s">
        <v>22</v>
      </c>
      <c r="B67" s="23" t="s">
        <v>11</v>
      </c>
      <c r="C67" s="14">
        <v>9793</v>
      </c>
      <c r="D67" s="14"/>
      <c r="E67" s="14">
        <v>0</v>
      </c>
      <c r="F67" s="14"/>
      <c r="G67" s="14">
        <v>0</v>
      </c>
      <c r="H67" s="14"/>
      <c r="I67" s="14">
        <v>0</v>
      </c>
      <c r="J67" s="14"/>
      <c r="K67" s="14">
        <f t="shared" si="0"/>
        <v>9793</v>
      </c>
      <c r="L67" s="14"/>
      <c r="M67" s="14">
        <v>0</v>
      </c>
      <c r="N67" s="14"/>
      <c r="O67" s="14">
        <v>9793</v>
      </c>
      <c r="P67" s="14"/>
      <c r="Q67" s="14">
        <v>0</v>
      </c>
    </row>
    <row r="68" spans="1:17" s="3" customFormat="1" ht="13.5">
      <c r="A68" s="23" t="s">
        <v>80</v>
      </c>
      <c r="B68" s="23"/>
      <c r="C68" s="14">
        <v>0</v>
      </c>
      <c r="D68" s="14"/>
      <c r="E68" s="14">
        <v>0</v>
      </c>
      <c r="F68" s="14"/>
      <c r="G68" s="14">
        <v>230850</v>
      </c>
      <c r="H68" s="14"/>
      <c r="I68" s="14">
        <v>0</v>
      </c>
      <c r="J68" s="14"/>
      <c r="K68" s="14">
        <f t="shared" si="0"/>
        <v>230850</v>
      </c>
      <c r="L68" s="14"/>
      <c r="M68" s="14">
        <v>0</v>
      </c>
      <c r="N68" s="14"/>
      <c r="O68" s="14">
        <v>230850</v>
      </c>
      <c r="P68" s="14"/>
      <c r="Q68" s="14">
        <v>0</v>
      </c>
    </row>
    <row r="69" spans="1:17" s="3" customFormat="1" ht="13.5">
      <c r="A69" s="23" t="s">
        <v>60</v>
      </c>
      <c r="B69" s="23"/>
      <c r="C69" s="14">
        <v>0</v>
      </c>
      <c r="D69" s="14"/>
      <c r="E69" s="14">
        <v>0</v>
      </c>
      <c r="F69" s="14"/>
      <c r="G69" s="14">
        <v>0</v>
      </c>
      <c r="H69" s="14"/>
      <c r="I69" s="14">
        <v>18381</v>
      </c>
      <c r="J69" s="14"/>
      <c r="K69" s="14">
        <f t="shared" si="0"/>
        <v>18381</v>
      </c>
      <c r="L69" s="14"/>
      <c r="M69" s="14">
        <v>800</v>
      </c>
      <c r="N69" s="14"/>
      <c r="O69" s="14">
        <v>17581</v>
      </c>
      <c r="P69" s="14"/>
      <c r="Q69" s="14">
        <v>0</v>
      </c>
    </row>
    <row r="70" spans="1:17" s="3" customFormat="1" ht="13.5">
      <c r="A70" s="23" t="s">
        <v>64</v>
      </c>
      <c r="B70" s="23"/>
      <c r="C70" s="14">
        <v>0</v>
      </c>
      <c r="D70" s="14"/>
      <c r="E70" s="14">
        <v>0</v>
      </c>
      <c r="F70" s="14"/>
      <c r="G70" s="14">
        <v>206</v>
      </c>
      <c r="H70" s="14"/>
      <c r="I70" s="14">
        <v>0</v>
      </c>
      <c r="J70" s="14"/>
      <c r="K70" s="14">
        <f t="shared" si="0"/>
        <v>206</v>
      </c>
      <c r="L70" s="14"/>
      <c r="M70" s="14">
        <v>206</v>
      </c>
      <c r="N70" s="14"/>
      <c r="O70" s="14">
        <v>0</v>
      </c>
      <c r="P70" s="14"/>
      <c r="Q70" s="14">
        <v>0</v>
      </c>
    </row>
    <row r="71" spans="1:17" s="3" customFormat="1" ht="13.5">
      <c r="A71" s="23" t="s">
        <v>37</v>
      </c>
      <c r="B71" s="23" t="s">
        <v>11</v>
      </c>
      <c r="C71" s="14">
        <v>0</v>
      </c>
      <c r="D71" s="14"/>
      <c r="E71" s="14">
        <v>0</v>
      </c>
      <c r="F71" s="14"/>
      <c r="G71" s="14">
        <v>14424</v>
      </c>
      <c r="H71" s="14"/>
      <c r="I71" s="14">
        <v>107710</v>
      </c>
      <c r="J71" s="14"/>
      <c r="K71" s="14">
        <f t="shared" si="0"/>
        <v>122134</v>
      </c>
      <c r="L71" s="14"/>
      <c r="M71" s="14">
        <v>83974</v>
      </c>
      <c r="N71" s="14"/>
      <c r="O71" s="14">
        <v>38160</v>
      </c>
      <c r="P71" s="14"/>
      <c r="Q71" s="14">
        <v>0</v>
      </c>
    </row>
    <row r="72" spans="1:17" s="3" customFormat="1" ht="13.5">
      <c r="A72" s="23" t="s">
        <v>23</v>
      </c>
      <c r="B72" s="23"/>
      <c r="C72" s="14">
        <v>0</v>
      </c>
      <c r="D72" s="14"/>
      <c r="E72" s="14">
        <v>37245</v>
      </c>
      <c r="F72" s="14"/>
      <c r="G72" s="14">
        <v>0</v>
      </c>
      <c r="H72" s="14"/>
      <c r="I72" s="14">
        <v>0</v>
      </c>
      <c r="J72" s="14"/>
      <c r="K72" s="14">
        <f t="shared" si="0"/>
        <v>37245</v>
      </c>
      <c r="L72" s="14"/>
      <c r="M72" s="14">
        <v>35273</v>
      </c>
      <c r="N72" s="14"/>
      <c r="O72" s="14">
        <v>0</v>
      </c>
      <c r="P72" s="14"/>
      <c r="Q72" s="14">
        <f>1+1971</f>
        <v>1972</v>
      </c>
    </row>
    <row r="73" spans="1:17" s="3" customFormat="1" ht="13.5">
      <c r="A73" s="23" t="s">
        <v>24</v>
      </c>
      <c r="B73" s="23" t="s">
        <v>11</v>
      </c>
      <c r="C73" s="14">
        <v>0</v>
      </c>
      <c r="D73" s="14"/>
      <c r="E73" s="14">
        <v>0</v>
      </c>
      <c r="F73" s="14"/>
      <c r="G73" s="14">
        <v>0</v>
      </c>
      <c r="H73" s="14"/>
      <c r="I73" s="14">
        <v>48622</v>
      </c>
      <c r="J73" s="14"/>
      <c r="K73" s="15">
        <f>IF(SUM(C73:I73)=SUM(M73:Q73),SUM(C73:I73),SUM(M73:Q73)-SUM(C73:I73))</f>
        <v>48622</v>
      </c>
      <c r="L73" s="14"/>
      <c r="M73" s="14">
        <v>18820</v>
      </c>
      <c r="N73" s="14"/>
      <c r="O73" s="14">
        <v>29802</v>
      </c>
      <c r="P73" s="14"/>
      <c r="Q73" s="14">
        <v>0</v>
      </c>
    </row>
    <row r="74" spans="1:17" s="3" customFormat="1" ht="13.5">
      <c r="A74" s="23" t="s">
        <v>76</v>
      </c>
      <c r="B74" s="23" t="s">
        <v>11</v>
      </c>
      <c r="C74" s="14">
        <v>0</v>
      </c>
      <c r="D74" s="14"/>
      <c r="E74" s="14">
        <v>0</v>
      </c>
      <c r="F74" s="14"/>
      <c r="G74" s="14">
        <v>0</v>
      </c>
      <c r="H74" s="14"/>
      <c r="I74" s="14">
        <v>64081</v>
      </c>
      <c r="J74" s="14"/>
      <c r="K74" s="15">
        <f t="shared" si="0"/>
        <v>64081</v>
      </c>
      <c r="L74" s="14"/>
      <c r="M74" s="14">
        <v>13794</v>
      </c>
      <c r="N74" s="14"/>
      <c r="O74" s="14">
        <v>50287</v>
      </c>
      <c r="P74" s="14"/>
      <c r="Q74" s="14">
        <v>0</v>
      </c>
    </row>
    <row r="75" spans="1:17" s="3" customFormat="1" ht="13.5">
      <c r="A75" s="23" t="s">
        <v>81</v>
      </c>
      <c r="B75" s="23"/>
      <c r="C75" s="14">
        <v>0</v>
      </c>
      <c r="D75" s="14"/>
      <c r="E75" s="14">
        <v>0</v>
      </c>
      <c r="F75" s="14"/>
      <c r="G75" s="14">
        <v>4400</v>
      </c>
      <c r="H75" s="14"/>
      <c r="I75" s="14">
        <v>0</v>
      </c>
      <c r="J75" s="14"/>
      <c r="K75" s="16">
        <f t="shared" si="0"/>
        <v>4400</v>
      </c>
      <c r="L75" s="14"/>
      <c r="M75" s="14">
        <v>4400</v>
      </c>
      <c r="N75" s="14"/>
      <c r="O75" s="14">
        <v>0</v>
      </c>
      <c r="P75" s="14"/>
      <c r="Q75" s="14">
        <v>0</v>
      </c>
    </row>
    <row r="76" spans="1:17" s="3" customFormat="1" ht="13.5">
      <c r="A76" s="23"/>
      <c r="B76" s="23" t="s">
        <v>11</v>
      </c>
      <c r="C76" s="31"/>
      <c r="D76" s="14"/>
      <c r="E76" s="31"/>
      <c r="F76" s="14"/>
      <c r="G76" s="31"/>
      <c r="H76" s="14"/>
      <c r="I76" s="31"/>
      <c r="J76" s="14"/>
      <c r="K76" s="14"/>
      <c r="L76" s="14"/>
      <c r="M76" s="31"/>
      <c r="N76" s="14"/>
      <c r="O76" s="31"/>
      <c r="P76" s="14"/>
      <c r="Q76" s="31"/>
    </row>
    <row r="77" spans="1:17" s="3" customFormat="1" ht="13.5">
      <c r="A77" s="23" t="s">
        <v>31</v>
      </c>
      <c r="B77" s="23" t="s">
        <v>11</v>
      </c>
      <c r="C77" s="16">
        <f>SUM(C67:C76)</f>
        <v>9793</v>
      </c>
      <c r="D77" s="14"/>
      <c r="E77" s="16">
        <f>SUM(E67:E76)</f>
        <v>37245</v>
      </c>
      <c r="F77" s="14"/>
      <c r="G77" s="16">
        <f>SUM(G67:G76)</f>
        <v>249880</v>
      </c>
      <c r="H77" s="14"/>
      <c r="I77" s="16">
        <f>SUM(I67:I76)</f>
        <v>238794</v>
      </c>
      <c r="J77" s="14"/>
      <c r="K77" s="16">
        <f t="shared" si="0"/>
        <v>535712</v>
      </c>
      <c r="L77" s="14"/>
      <c r="M77" s="16">
        <f>SUM(M67:M76)</f>
        <v>157267</v>
      </c>
      <c r="N77" s="14"/>
      <c r="O77" s="16">
        <f>SUM(O67:O76)</f>
        <v>376473</v>
      </c>
      <c r="P77" s="14"/>
      <c r="Q77" s="16">
        <f>SUM(Q67:Q76)</f>
        <v>1972</v>
      </c>
    </row>
    <row r="78" spans="1:17" s="3" customFormat="1" ht="13.5">
      <c r="A78" s="23"/>
      <c r="B78" s="2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s="3" customFormat="1" ht="13.5">
      <c r="A79" s="23" t="s">
        <v>43</v>
      </c>
      <c r="B79" s="23" t="s">
        <v>11</v>
      </c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s="3" customFormat="1" ht="13.5">
      <c r="A80" s="23" t="s">
        <v>25</v>
      </c>
      <c r="B80" s="23" t="s">
        <v>11</v>
      </c>
      <c r="C80" s="14">
        <v>0</v>
      </c>
      <c r="D80" s="14"/>
      <c r="E80" s="14">
        <v>8016</v>
      </c>
      <c r="F80" s="14"/>
      <c r="G80" s="14">
        <v>0</v>
      </c>
      <c r="H80" s="14"/>
      <c r="I80" s="14">
        <v>0</v>
      </c>
      <c r="J80" s="14"/>
      <c r="K80" s="14">
        <f t="shared" si="0"/>
        <v>8016</v>
      </c>
      <c r="L80" s="14"/>
      <c r="M80" s="14">
        <v>7634</v>
      </c>
      <c r="N80" s="14"/>
      <c r="O80" s="14">
        <v>0</v>
      </c>
      <c r="P80" s="14"/>
      <c r="Q80" s="14">
        <v>382</v>
      </c>
    </row>
    <row r="81" spans="1:17" s="3" customFormat="1" ht="13.5">
      <c r="A81" s="23" t="s">
        <v>73</v>
      </c>
      <c r="B81" s="23"/>
      <c r="C81" s="14">
        <v>0</v>
      </c>
      <c r="D81" s="14"/>
      <c r="E81" s="14">
        <v>0</v>
      </c>
      <c r="F81" s="14"/>
      <c r="G81" s="14">
        <v>145043</v>
      </c>
      <c r="H81" s="14"/>
      <c r="I81" s="14">
        <v>0</v>
      </c>
      <c r="J81" s="14"/>
      <c r="K81" s="14">
        <f t="shared" si="0"/>
        <v>145043</v>
      </c>
      <c r="L81" s="14"/>
      <c r="M81" s="14">
        <v>145043</v>
      </c>
      <c r="N81" s="14"/>
      <c r="O81" s="14">
        <v>0</v>
      </c>
      <c r="P81" s="14"/>
      <c r="Q81" s="14">
        <v>0</v>
      </c>
    </row>
    <row r="82" spans="1:17" s="3" customFormat="1" ht="13.5">
      <c r="A82" s="23" t="s">
        <v>77</v>
      </c>
      <c r="B82" s="23"/>
      <c r="C82" s="14">
        <v>0</v>
      </c>
      <c r="D82" s="14"/>
      <c r="E82" s="14">
        <v>4981</v>
      </c>
      <c r="F82" s="14"/>
      <c r="G82" s="14">
        <v>0</v>
      </c>
      <c r="H82" s="14"/>
      <c r="I82" s="14">
        <v>0</v>
      </c>
      <c r="J82" s="14"/>
      <c r="K82" s="14">
        <f t="shared" si="0"/>
        <v>4981</v>
      </c>
      <c r="L82" s="14"/>
      <c r="M82" s="14">
        <v>4743</v>
      </c>
      <c r="N82" s="14"/>
      <c r="O82" s="14">
        <v>0</v>
      </c>
      <c r="P82" s="14"/>
      <c r="Q82" s="14">
        <f>1+237</f>
        <v>238</v>
      </c>
    </row>
    <row r="83" spans="1:17" s="3" customFormat="1" ht="13.5">
      <c r="A83" s="23" t="s">
        <v>50</v>
      </c>
      <c r="B83" s="23" t="s">
        <v>11</v>
      </c>
      <c r="C83" s="14">
        <v>0</v>
      </c>
      <c r="D83" s="14"/>
      <c r="E83" s="14">
        <v>0</v>
      </c>
      <c r="F83" s="14"/>
      <c r="G83" s="14">
        <v>27577</v>
      </c>
      <c r="H83" s="14"/>
      <c r="I83" s="14">
        <v>0</v>
      </c>
      <c r="J83" s="14"/>
      <c r="K83" s="14">
        <f t="shared" si="0"/>
        <v>27577</v>
      </c>
      <c r="L83" s="14"/>
      <c r="M83" s="14">
        <v>0</v>
      </c>
      <c r="N83" s="14"/>
      <c r="O83" s="14">
        <v>27577</v>
      </c>
      <c r="P83" s="14"/>
      <c r="Q83" s="14">
        <v>0</v>
      </c>
    </row>
    <row r="84" spans="1:17" s="3" customFormat="1" ht="13.5">
      <c r="A84" s="23" t="s">
        <v>26</v>
      </c>
      <c r="B84" s="23"/>
      <c r="C84" s="16">
        <v>0</v>
      </c>
      <c r="D84" s="14"/>
      <c r="E84" s="16">
        <v>7449</v>
      </c>
      <c r="F84" s="14"/>
      <c r="G84" s="16">
        <v>61212</v>
      </c>
      <c r="H84" s="14"/>
      <c r="I84" s="16">
        <v>0</v>
      </c>
      <c r="J84" s="14"/>
      <c r="K84" s="16">
        <f>IF(SUM(C84:I84)=SUM(M84:Q84),SUM(C84:I84),SUM(M84:Q84)-SUM(C84:I84))</f>
        <v>68661</v>
      </c>
      <c r="L84" s="14"/>
      <c r="M84" s="14">
        <v>68306</v>
      </c>
      <c r="N84" s="14"/>
      <c r="O84" s="14">
        <v>0</v>
      </c>
      <c r="P84" s="14"/>
      <c r="Q84" s="14">
        <v>355</v>
      </c>
    </row>
    <row r="85" spans="1:17" s="3" customFormat="1" ht="13.5">
      <c r="A85" s="23"/>
      <c r="B85" s="23" t="s">
        <v>11</v>
      </c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31"/>
      <c r="N85" s="14"/>
      <c r="O85" s="31"/>
      <c r="P85" s="14"/>
      <c r="Q85" s="31"/>
    </row>
    <row r="86" spans="1:17" s="3" customFormat="1" ht="13.5">
      <c r="A86" s="23" t="s">
        <v>32</v>
      </c>
      <c r="B86" s="23" t="s">
        <v>11</v>
      </c>
      <c r="C86" s="16">
        <f>SUM(C80:C84)</f>
        <v>0</v>
      </c>
      <c r="D86" s="14"/>
      <c r="E86" s="16">
        <f>SUM(E80:E84)</f>
        <v>20446</v>
      </c>
      <c r="F86" s="14"/>
      <c r="G86" s="16">
        <f>SUM(G80:G84)</f>
        <v>233832</v>
      </c>
      <c r="H86" s="14"/>
      <c r="I86" s="16">
        <f>SUM(I80:I84)</f>
        <v>0</v>
      </c>
      <c r="J86" s="14"/>
      <c r="K86" s="16">
        <f t="shared" si="0"/>
        <v>254278</v>
      </c>
      <c r="L86" s="14"/>
      <c r="M86" s="16">
        <f>SUM(M80:M84)</f>
        <v>225726</v>
      </c>
      <c r="N86" s="14"/>
      <c r="O86" s="16">
        <f>SUM(O80:O84)</f>
        <v>27577</v>
      </c>
      <c r="P86" s="14"/>
      <c r="Q86" s="16">
        <f>SUM(Q80:Q84)</f>
        <v>975</v>
      </c>
    </row>
    <row r="87" spans="1:17" s="3" customFormat="1" ht="13.5">
      <c r="A87" s="23"/>
      <c r="B87" s="23" t="s">
        <v>11</v>
      </c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s="3" customFormat="1" ht="13.5">
      <c r="A88" s="23" t="s">
        <v>42</v>
      </c>
      <c r="B88" s="23" t="s">
        <v>11</v>
      </c>
      <c r="C88" s="15"/>
      <c r="D88" s="14"/>
      <c r="E88" s="15"/>
      <c r="F88" s="14"/>
      <c r="G88" s="15"/>
      <c r="H88" s="14"/>
      <c r="I88" s="15"/>
      <c r="J88" s="14"/>
      <c r="K88" s="14"/>
      <c r="L88" s="14"/>
      <c r="M88" s="15"/>
      <c r="N88" s="14"/>
      <c r="O88" s="15"/>
      <c r="P88" s="14"/>
      <c r="Q88" s="15"/>
    </row>
    <row r="89" spans="1:17" s="3" customFormat="1" ht="13.5">
      <c r="A89" s="23" t="s">
        <v>82</v>
      </c>
      <c r="B89" s="23"/>
      <c r="C89" s="15">
        <v>-636</v>
      </c>
      <c r="D89" s="14"/>
      <c r="E89" s="15">
        <v>0</v>
      </c>
      <c r="F89" s="14"/>
      <c r="G89" s="15">
        <v>0</v>
      </c>
      <c r="H89" s="14"/>
      <c r="I89" s="15">
        <v>0</v>
      </c>
      <c r="J89" s="14"/>
      <c r="K89" s="14">
        <f>IF(SUM(C89:I89)=SUM(M89:Q89),SUM(C89:I89),SUM(M89:Q89)-SUM(C89:I89))</f>
        <v>-636</v>
      </c>
      <c r="L89" s="14"/>
      <c r="M89" s="15">
        <v>0</v>
      </c>
      <c r="N89" s="14"/>
      <c r="O89" s="15">
        <v>0</v>
      </c>
      <c r="P89" s="14"/>
      <c r="Q89" s="15">
        <v>-636</v>
      </c>
    </row>
    <row r="90" spans="1:17" s="3" customFormat="1" ht="13.5">
      <c r="A90" s="23" t="s">
        <v>27</v>
      </c>
      <c r="B90" s="23"/>
      <c r="C90" s="15">
        <v>0</v>
      </c>
      <c r="D90" s="15"/>
      <c r="E90" s="15">
        <v>0</v>
      </c>
      <c r="F90" s="15"/>
      <c r="G90" s="15">
        <v>0</v>
      </c>
      <c r="H90" s="15"/>
      <c r="I90" s="15">
        <f>-1+83066</f>
        <v>83065</v>
      </c>
      <c r="J90" s="15"/>
      <c r="K90" s="15">
        <f>IF(SUM(C90:I90)=SUM(M90:Q90),SUM(C90:I90),SUM(M90:Q90)-SUM(C90:I90))</f>
        <v>83065</v>
      </c>
      <c r="L90" s="15"/>
      <c r="M90" s="15">
        <v>0</v>
      </c>
      <c r="N90" s="15"/>
      <c r="O90" s="15">
        <f>-1+83066</f>
        <v>83065</v>
      </c>
      <c r="P90" s="15"/>
      <c r="Q90" s="15">
        <v>0</v>
      </c>
    </row>
    <row r="91" spans="1:17" s="3" customFormat="1" ht="13.5">
      <c r="A91" s="23" t="s">
        <v>83</v>
      </c>
      <c r="B91" s="23"/>
      <c r="C91" s="25">
        <v>0</v>
      </c>
      <c r="D91" s="15"/>
      <c r="E91" s="25">
        <v>0</v>
      </c>
      <c r="F91" s="15"/>
      <c r="G91" s="25">
        <v>800</v>
      </c>
      <c r="H91" s="15"/>
      <c r="I91" s="25">
        <v>0</v>
      </c>
      <c r="J91" s="15"/>
      <c r="K91" s="25">
        <f>IF(SUM(C91:I91)=SUM(M91:Q91),SUM(C91:I91),SUM(M91:Q91)-SUM(C91:I91))</f>
        <v>800</v>
      </c>
      <c r="L91" s="15"/>
      <c r="M91" s="25">
        <v>0</v>
      </c>
      <c r="N91" s="15"/>
      <c r="O91" s="25">
        <v>800</v>
      </c>
      <c r="P91" s="15"/>
      <c r="Q91" s="25">
        <v>0</v>
      </c>
    </row>
    <row r="92" spans="1:17" s="3" customFormat="1" ht="13.5">
      <c r="A92" s="23"/>
      <c r="B92" s="2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s="3" customFormat="1" ht="13.5">
      <c r="A93" s="23" t="s">
        <v>33</v>
      </c>
      <c r="B93" s="23" t="s">
        <v>11</v>
      </c>
      <c r="C93" s="16">
        <f>SUM(C89:C92)</f>
        <v>-636</v>
      </c>
      <c r="D93" s="14"/>
      <c r="E93" s="16">
        <f>SUM(E89:E92)</f>
        <v>0</v>
      </c>
      <c r="F93" s="14"/>
      <c r="G93" s="16">
        <f>SUM(G89:G92)</f>
        <v>800</v>
      </c>
      <c r="H93" s="14"/>
      <c r="I93" s="16">
        <f>SUM(I89:I92)</f>
        <v>83065</v>
      </c>
      <c r="J93" s="14"/>
      <c r="K93" s="16">
        <f>IF(SUM(C93:I93)=SUM(M93:Q93),SUM(C93:I93),SUM(M93:Q93)-SUM(C93:I93))</f>
        <v>83229</v>
      </c>
      <c r="L93" s="14"/>
      <c r="M93" s="16">
        <f>SUM(M89:M92)</f>
        <v>0</v>
      </c>
      <c r="N93" s="14"/>
      <c r="O93" s="16">
        <f>SUM(O89:O92)</f>
        <v>83865</v>
      </c>
      <c r="P93" s="14"/>
      <c r="Q93" s="16">
        <f>SUM(Q89:Q92)</f>
        <v>-636</v>
      </c>
    </row>
    <row r="94" spans="1:17" s="3" customFormat="1" ht="13.5">
      <c r="A94" s="23"/>
      <c r="B94" s="23" t="s">
        <v>11</v>
      </c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s="3" customFormat="1" ht="13.5">
      <c r="A95" s="23" t="s">
        <v>44</v>
      </c>
      <c r="B95" s="23" t="s">
        <v>11</v>
      </c>
      <c r="C95" s="16">
        <v>150</v>
      </c>
      <c r="D95" s="14"/>
      <c r="E95" s="16">
        <v>5133438</v>
      </c>
      <c r="F95" s="14"/>
      <c r="G95" s="16">
        <v>54584</v>
      </c>
      <c r="H95" s="14"/>
      <c r="I95" s="16">
        <v>0</v>
      </c>
      <c r="J95" s="14"/>
      <c r="K95" s="16">
        <f>IF(SUM(C95:I95)=SUM(M95:Q95),SUM(C95:I95),SUM(M95:Q95)-SUM(C95:I95))</f>
        <v>5188172</v>
      </c>
      <c r="L95" s="14"/>
      <c r="M95" s="16">
        <v>0</v>
      </c>
      <c r="N95" s="14"/>
      <c r="O95" s="16">
        <v>5175512</v>
      </c>
      <c r="P95" s="14"/>
      <c r="Q95" s="16">
        <v>12660</v>
      </c>
    </row>
    <row r="96" spans="1:17" s="3" customFormat="1" ht="13.5">
      <c r="A96" s="23"/>
      <c r="B96" s="23" t="s">
        <v>11</v>
      </c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s="3" customFormat="1" ht="13.5">
      <c r="A97" s="23" t="s">
        <v>63</v>
      </c>
      <c r="B97" s="23" t="s">
        <v>11</v>
      </c>
      <c r="C97" s="16">
        <f>SUM(C45+C57+C64+C77+C86+C93+C95+C51)</f>
        <v>780337</v>
      </c>
      <c r="D97" s="14"/>
      <c r="E97" s="16">
        <f>SUM(E45+E57+E64+E77+E86+E93+E95+E51)</f>
        <v>5226640</v>
      </c>
      <c r="F97" s="14"/>
      <c r="G97" s="16">
        <f>SUM(G45+G57+G64+G77+G86+G93+G95+G51)</f>
        <v>889955</v>
      </c>
      <c r="H97" s="14"/>
      <c r="I97" s="16">
        <f>SUM(I45+I57+I64+I77+I86+I93+I95+I51)</f>
        <v>971693</v>
      </c>
      <c r="J97" s="14"/>
      <c r="K97" s="16">
        <f>IF(SUM(C97:I97)=SUM(M97:Q97),SUM(C97:I97),SUM(M97:Q97)-SUM(C97:I97))</f>
        <v>7868625</v>
      </c>
      <c r="L97" s="14"/>
      <c r="M97" s="16">
        <f>SUM(M45+M57+M64+M77+M86+M93+M95+M51)</f>
        <v>1293675</v>
      </c>
      <c r="N97" s="14"/>
      <c r="O97" s="16">
        <f>SUM(O45+O57+O64+O77+O86+O93+O95+O51)</f>
        <v>6554076</v>
      </c>
      <c r="P97" s="14"/>
      <c r="Q97" s="16">
        <f>SUM(Q45+Q57+Q64+Q77+Q86+Q93+Q95+Q51)</f>
        <v>20874</v>
      </c>
    </row>
    <row r="98" spans="1:17" s="3" customFormat="1" ht="13.5">
      <c r="A98" s="23"/>
      <c r="B98" s="23"/>
      <c r="C98" s="15"/>
      <c r="D98" s="14"/>
      <c r="E98" s="15"/>
      <c r="F98" s="14"/>
      <c r="G98" s="15"/>
      <c r="H98" s="14"/>
      <c r="I98" s="15"/>
      <c r="J98" s="14"/>
      <c r="K98" s="15"/>
      <c r="L98" s="14"/>
      <c r="M98" s="15"/>
      <c r="N98" s="14"/>
      <c r="O98" s="15"/>
      <c r="P98" s="14"/>
      <c r="Q98" s="15"/>
    </row>
    <row r="99" spans="1:17" s="3" customFormat="1" ht="13.5">
      <c r="A99" s="23" t="s">
        <v>52</v>
      </c>
      <c r="B99" s="23" t="s">
        <v>11</v>
      </c>
      <c r="C99" s="16">
        <f>C97</f>
        <v>780337</v>
      </c>
      <c r="D99" s="14"/>
      <c r="E99" s="16">
        <f>E97</f>
        <v>5226640</v>
      </c>
      <c r="F99" s="14"/>
      <c r="G99" s="16">
        <f>G97</f>
        <v>889955</v>
      </c>
      <c r="H99" s="14"/>
      <c r="I99" s="16">
        <f>I97</f>
        <v>971693</v>
      </c>
      <c r="J99" s="14"/>
      <c r="K99" s="16">
        <f>IF(SUM(C99:I99)=SUM(M99:Q99),SUM(C99:I99),SUM(M99:Q99)-SUM(C99:I99))</f>
        <v>7868625</v>
      </c>
      <c r="L99" s="14"/>
      <c r="M99" s="16">
        <f>M97</f>
        <v>1293675</v>
      </c>
      <c r="N99" s="14"/>
      <c r="O99" s="16">
        <f>O97</f>
        <v>6554076</v>
      </c>
      <c r="P99" s="14"/>
      <c r="Q99" s="16">
        <f>Q97</f>
        <v>20874</v>
      </c>
    </row>
    <row r="100" spans="1:17" s="3" customFormat="1" ht="13.5">
      <c r="A100" s="23"/>
      <c r="B100" s="23" t="s">
        <v>11</v>
      </c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s="3" customFormat="1" ht="13.5">
      <c r="A101" s="23" t="s">
        <v>45</v>
      </c>
      <c r="B101" s="23" t="s">
        <v>11</v>
      </c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s="3" customFormat="1" ht="13.5">
      <c r="A102" s="23" t="s">
        <v>46</v>
      </c>
      <c r="B102" s="23" t="s">
        <v>11</v>
      </c>
      <c r="C102" s="15">
        <v>0</v>
      </c>
      <c r="D102" s="14"/>
      <c r="E102" s="15">
        <v>0</v>
      </c>
      <c r="F102" s="14"/>
      <c r="G102" s="15">
        <v>0</v>
      </c>
      <c r="H102" s="14"/>
      <c r="I102" s="15">
        <f>1+2107548</f>
        <v>2107549</v>
      </c>
      <c r="J102" s="14"/>
      <c r="K102" s="14">
        <f>IF(SUM(C102:I102)=SUM(M102:Q102),SUM(C102:I102),SUM(M102:Q102)-SUM(C102:I102))</f>
        <v>2107549</v>
      </c>
      <c r="L102" s="15"/>
      <c r="M102" s="15">
        <f>244140+1+1032771</f>
        <v>1276912</v>
      </c>
      <c r="N102" s="14"/>
      <c r="O102" s="15">
        <f>-244140+1074777</f>
        <v>830637</v>
      </c>
      <c r="P102" s="14"/>
      <c r="Q102" s="15">
        <v>0</v>
      </c>
    </row>
    <row r="103" spans="1:17" s="3" customFormat="1" ht="13.5">
      <c r="A103" s="23" t="s">
        <v>69</v>
      </c>
      <c r="B103" s="23"/>
      <c r="C103" s="15"/>
      <c r="D103" s="14"/>
      <c r="E103" s="15"/>
      <c r="F103" s="14"/>
      <c r="G103" s="15"/>
      <c r="H103" s="14"/>
      <c r="I103" s="15"/>
      <c r="J103" s="14"/>
      <c r="K103" s="14"/>
      <c r="L103" s="15"/>
      <c r="M103" s="15"/>
      <c r="N103" s="14"/>
      <c r="O103" s="15"/>
      <c r="P103" s="14"/>
      <c r="Q103" s="15"/>
    </row>
    <row r="104" spans="1:17" s="3" customFormat="1" ht="13.5">
      <c r="A104" s="23" t="s">
        <v>70</v>
      </c>
      <c r="B104" s="23"/>
      <c r="C104" s="15">
        <v>0</v>
      </c>
      <c r="D104" s="14"/>
      <c r="E104" s="15">
        <v>0</v>
      </c>
      <c r="F104" s="14"/>
      <c r="G104" s="15">
        <v>0</v>
      </c>
      <c r="H104" s="14"/>
      <c r="I104" s="15">
        <v>270832</v>
      </c>
      <c r="J104" s="14"/>
      <c r="K104" s="14">
        <f>IF(SUM(C104:I104)=SUM(M104:Q104),SUM(C104:I104),SUM(M104:Q104)-SUM(C104:I104))</f>
        <v>270832</v>
      </c>
      <c r="L104" s="15"/>
      <c r="M104" s="15">
        <v>0</v>
      </c>
      <c r="N104" s="14"/>
      <c r="O104" s="15">
        <v>270832</v>
      </c>
      <c r="P104" s="14"/>
      <c r="Q104" s="15">
        <v>0</v>
      </c>
    </row>
    <row r="105" spans="1:17" s="4" customFormat="1" ht="13.5">
      <c r="A105" s="26" t="s">
        <v>68</v>
      </c>
      <c r="B105" s="26"/>
      <c r="C105" s="15"/>
      <c r="D105" s="15"/>
      <c r="E105" s="15"/>
      <c r="F105" s="15"/>
      <c r="G105" s="15"/>
      <c r="H105" s="15"/>
      <c r="I105" s="15"/>
      <c r="J105" s="15"/>
      <c r="K105" s="14"/>
      <c r="L105" s="15"/>
      <c r="M105" s="15"/>
      <c r="N105" s="15"/>
      <c r="O105" s="15"/>
      <c r="P105" s="15"/>
      <c r="Q105" s="15"/>
    </row>
    <row r="106" spans="1:17" s="3" customFormat="1" ht="13.5">
      <c r="A106" s="23" t="s">
        <v>51</v>
      </c>
      <c r="B106" s="23"/>
      <c r="C106" s="16">
        <v>0</v>
      </c>
      <c r="D106" s="14"/>
      <c r="E106" s="16">
        <v>0</v>
      </c>
      <c r="F106" s="14"/>
      <c r="G106" s="16">
        <v>0</v>
      </c>
      <c r="H106" s="14"/>
      <c r="I106" s="16">
        <v>19058</v>
      </c>
      <c r="J106" s="14"/>
      <c r="K106" s="16">
        <f>IF(SUM(C106:I106)=SUM(M106:Q106),SUM(C106:I106),SUM(M106:Q106)-SUM(C106:I106))</f>
        <v>19058</v>
      </c>
      <c r="L106" s="15"/>
      <c r="M106" s="16">
        <v>0</v>
      </c>
      <c r="N106" s="14"/>
      <c r="O106" s="16">
        <v>19058</v>
      </c>
      <c r="P106" s="14"/>
      <c r="Q106" s="16">
        <v>0</v>
      </c>
    </row>
    <row r="107" spans="1:17" s="3" customFormat="1" ht="13.5">
      <c r="A107" s="23"/>
      <c r="B107" s="23" t="s">
        <v>11</v>
      </c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s="3" customFormat="1" ht="13.5">
      <c r="A108" s="23" t="s">
        <v>34</v>
      </c>
      <c r="B108" s="23" t="s">
        <v>11</v>
      </c>
      <c r="C108" s="16">
        <f>SUM(C102:C107)</f>
        <v>0</v>
      </c>
      <c r="D108" s="14"/>
      <c r="E108" s="16">
        <f>SUM(E102:E107)</f>
        <v>0</v>
      </c>
      <c r="F108" s="14"/>
      <c r="G108" s="16">
        <f>SUM(G102:G107)</f>
        <v>0</v>
      </c>
      <c r="H108" s="14"/>
      <c r="I108" s="16">
        <f>SUM(I102:I107)</f>
        <v>2397439</v>
      </c>
      <c r="J108" s="14"/>
      <c r="K108" s="16">
        <f>IF(SUM(C108:I108)=SUM(M108:Q108),SUM(C108:I108),SUM(M108:Q108)-SUM(C108:I108))</f>
        <v>2397439</v>
      </c>
      <c r="L108" s="14"/>
      <c r="M108" s="16">
        <f>SUM(M102:M107)</f>
        <v>1276912</v>
      </c>
      <c r="N108" s="14"/>
      <c r="O108" s="16">
        <f>SUM(O102:O107)</f>
        <v>1120527</v>
      </c>
      <c r="P108" s="14"/>
      <c r="Q108" s="16">
        <f>SUM(Q102:Q107)</f>
        <v>0</v>
      </c>
    </row>
    <row r="109" spans="1:17" s="3" customFormat="1" ht="13.5">
      <c r="A109" s="23"/>
      <c r="B109" s="23" t="s">
        <v>11</v>
      </c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</row>
    <row r="110" spans="1:17" s="3" customFormat="1" ht="14.25" thickBot="1">
      <c r="A110" s="23" t="s">
        <v>35</v>
      </c>
      <c r="B110" s="23" t="s">
        <v>11</v>
      </c>
      <c r="C110" s="27">
        <f>C99+C108</f>
        <v>780337</v>
      </c>
      <c r="D110" s="14"/>
      <c r="E110" s="27">
        <f>E99+E108</f>
        <v>5226640</v>
      </c>
      <c r="F110" s="14"/>
      <c r="G110" s="27">
        <f>G99+G108</f>
        <v>889955</v>
      </c>
      <c r="H110" s="14"/>
      <c r="I110" s="27">
        <f>I99+I108</f>
        <v>3369132</v>
      </c>
      <c r="J110" s="14"/>
      <c r="K110" s="29">
        <f>IF(SUM(C110:I110)=SUM(M110:Q110),SUM(C110:I110),SUM(M110:Q110)-SUM(C110:I110))</f>
        <v>10266064</v>
      </c>
      <c r="L110" s="14"/>
      <c r="M110" s="27">
        <f>M99+M108</f>
        <v>2570587</v>
      </c>
      <c r="N110" s="14"/>
      <c r="O110" s="27">
        <f>O99+O108</f>
        <v>7674603</v>
      </c>
      <c r="P110" s="14"/>
      <c r="Q110" s="27">
        <f>Q99+Q108</f>
        <v>20874</v>
      </c>
    </row>
    <row r="111" spans="1:17" ht="14.25" thickTop="1">
      <c r="A111" s="18"/>
      <c r="B111" s="18" t="s">
        <v>11</v>
      </c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</row>
    <row r="112" spans="3:17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  <row r="180" spans="3:17" ht="12"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</row>
    <row r="181" spans="3:17" ht="12"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</row>
    <row r="182" spans="3:17" ht="12"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</row>
  </sheetData>
  <sheetProtection/>
  <mergeCells count="5">
    <mergeCell ref="C4:G4"/>
    <mergeCell ref="C3:Q3"/>
    <mergeCell ref="C5:Q5"/>
    <mergeCell ref="C6:Q6"/>
    <mergeCell ref="A3:A7"/>
  </mergeCells>
  <conditionalFormatting sqref="A14:Q110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2400" verticalDpi="2400" orientation="landscape" scale="88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Financial System Services</cp:lastModifiedBy>
  <cp:lastPrinted>2016-08-23T16:33:09Z</cp:lastPrinted>
  <dcterms:created xsi:type="dcterms:W3CDTF">1999-07-27T20:04:03Z</dcterms:created>
  <dcterms:modified xsi:type="dcterms:W3CDTF">2016-10-21T15:33:37Z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