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2b ag" sheetId="1" r:id="rId1"/>
  </sheets>
  <definedNames>
    <definedName name="\P">'c2b ag'!#REF!</definedName>
    <definedName name="H_1">'c2b ag'!$A$3:$Q$14</definedName>
    <definedName name="PRINT">'c2b ag'!$A$15:$Q$117</definedName>
    <definedName name="_xlnm.Print_Area" localSheetId="0">'c2b ag'!$A$1:$Q$120</definedName>
    <definedName name="Print_Area_MI" localSheetId="0">'c2b ag'!$A$15:$Q$117</definedName>
    <definedName name="_xlnm.Print_Titles" localSheetId="0">'c2b ag'!$1:$14</definedName>
    <definedName name="Print_Titles_MI" localSheetId="0">'c2b ag'!$3:$14</definedName>
  </definedNames>
  <calcPr fullCalcOnLoad="1"/>
</workbook>
</file>

<file path=xl/sharedStrings.xml><?xml version="1.0" encoding="utf-8"?>
<sst xmlns="http://schemas.openxmlformats.org/spreadsheetml/2006/main" count="161" uniqueCount="96">
  <si>
    <t>Object</t>
  </si>
  <si>
    <t>Indirect</t>
  </si>
  <si>
    <t>Personal</t>
  </si>
  <si>
    <t>Cost</t>
  </si>
  <si>
    <t>State</t>
  </si>
  <si>
    <t>Federal</t>
  </si>
  <si>
    <t>Private</t>
  </si>
  <si>
    <t>Other</t>
  </si>
  <si>
    <t>Total</t>
  </si>
  <si>
    <t>Services</t>
  </si>
  <si>
    <t>Support</t>
  </si>
  <si>
    <t>Recovered</t>
  </si>
  <si>
    <t xml:space="preserve"> Research--</t>
  </si>
  <si>
    <t/>
  </si>
  <si>
    <t xml:space="preserve"> Scholarships and fellowships</t>
  </si>
  <si>
    <t>Source</t>
  </si>
  <si>
    <t>Educational and general:</t>
  </si>
  <si>
    <t xml:space="preserve"> Public service--</t>
  </si>
  <si>
    <t xml:space="preserve"> Institutional support--</t>
  </si>
  <si>
    <t xml:space="preserve">      Total agricultural research station</t>
  </si>
  <si>
    <t xml:space="preserve"> Academic support--</t>
  </si>
  <si>
    <t xml:space="preserve">        Total research</t>
  </si>
  <si>
    <t xml:space="preserve">        Total public service </t>
  </si>
  <si>
    <t xml:space="preserve">        Total academic support</t>
  </si>
  <si>
    <t xml:space="preserve">        Total institutional support</t>
  </si>
  <si>
    <t xml:space="preserve">   Agricultural research station-</t>
  </si>
  <si>
    <t xml:space="preserve">    Director</t>
  </si>
  <si>
    <t xml:space="preserve">    Agricultural economics and agribusiness</t>
  </si>
  <si>
    <t xml:space="preserve">    Animal science</t>
  </si>
  <si>
    <t xml:space="preserve">    Aquaculture </t>
  </si>
  <si>
    <t xml:space="preserve">    Burden</t>
  </si>
  <si>
    <t xml:space="preserve">    Calhoun </t>
  </si>
  <si>
    <t xml:space="preserve">    Central region administration</t>
  </si>
  <si>
    <t xml:space="preserve">    Central station </t>
  </si>
  <si>
    <t xml:space="preserve">    Dean Lee</t>
  </si>
  <si>
    <t xml:space="preserve">    Entomology</t>
  </si>
  <si>
    <t xml:space="preserve">    Experimental statistics</t>
  </si>
  <si>
    <t xml:space="preserve">    Food science</t>
  </si>
  <si>
    <t xml:space="preserve">    Hammond </t>
  </si>
  <si>
    <t xml:space="preserve">    Hill farm</t>
  </si>
  <si>
    <t xml:space="preserve">    Human ecology </t>
  </si>
  <si>
    <t xml:space="preserve">    Macon Ridge</t>
  </si>
  <si>
    <t xml:space="preserve">    Northeast</t>
  </si>
  <si>
    <t xml:space="preserve">    Pecan</t>
  </si>
  <si>
    <t xml:space="preserve">    Plant pathology </t>
  </si>
  <si>
    <t xml:space="preserve">    Red River</t>
  </si>
  <si>
    <t xml:space="preserve">    Rice</t>
  </si>
  <si>
    <t xml:space="preserve">    Southeast</t>
  </si>
  <si>
    <t xml:space="preserve">    4-H and other youth work</t>
  </si>
  <si>
    <t xml:space="preserve">    Callegari center</t>
  </si>
  <si>
    <t xml:space="preserve">    Central region parish offices</t>
  </si>
  <si>
    <t xml:space="preserve">    Director-cooperative extension service</t>
  </si>
  <si>
    <t xml:space="preserve">    Food science </t>
  </si>
  <si>
    <t xml:space="preserve">    Information technology</t>
  </si>
  <si>
    <t xml:space="preserve">    International programs</t>
  </si>
  <si>
    <t xml:space="preserve">    Leadership training</t>
  </si>
  <si>
    <t xml:space="preserve">    Livestock shows </t>
  </si>
  <si>
    <t xml:space="preserve">    Southeast region administration</t>
  </si>
  <si>
    <t xml:space="preserve">    Southeast region parish offices</t>
  </si>
  <si>
    <t xml:space="preserve">    Southwest region administration</t>
  </si>
  <si>
    <t xml:space="preserve">    Southwest region parish offices</t>
  </si>
  <si>
    <t xml:space="preserve">    Communications</t>
  </si>
  <si>
    <t xml:space="preserve">    Technology transfer </t>
  </si>
  <si>
    <t xml:space="preserve">    Northeast region</t>
  </si>
  <si>
    <t xml:space="preserve">    Northwest region</t>
  </si>
  <si>
    <t xml:space="preserve">    Audubon Sugar Institute</t>
  </si>
  <si>
    <t xml:space="preserve">    Sweet Potato</t>
  </si>
  <si>
    <t xml:space="preserve">    Executive management-Chancellor</t>
  </si>
  <si>
    <t xml:space="preserve">    Executive management-Chancellor </t>
  </si>
  <si>
    <t xml:space="preserve">    Bob R. Jones Idlewild</t>
  </si>
  <si>
    <t xml:space="preserve">    Plant, environmental, and soil sciences</t>
  </si>
  <si>
    <t xml:space="preserve">          Total educational and general expenditures </t>
  </si>
  <si>
    <t xml:space="preserve">          Total expenditures</t>
  </si>
  <si>
    <t xml:space="preserve">    Central regional programs</t>
  </si>
  <si>
    <t xml:space="preserve">    Hammond</t>
  </si>
  <si>
    <t xml:space="preserve">    Director of cooperative extension</t>
  </si>
  <si>
    <t xml:space="preserve">    Burden center</t>
  </si>
  <si>
    <t>ANALYSIS C-2B</t>
  </si>
  <si>
    <t>Current Restricted Fund Expenditures</t>
  </si>
  <si>
    <t xml:space="preserve">    Agricultural chemistry</t>
  </si>
  <si>
    <t xml:space="preserve">    Vice chancellor for extension services</t>
  </si>
  <si>
    <t xml:space="preserve">    Organization development and evaluation</t>
  </si>
  <si>
    <t xml:space="preserve">    Disaster relief</t>
  </si>
  <si>
    <t xml:space="preserve">    Biological and agricultural engineering</t>
  </si>
  <si>
    <t xml:space="preserve">    Iberia</t>
  </si>
  <si>
    <t xml:space="preserve">    Renewable natural resources</t>
  </si>
  <si>
    <t xml:space="preserve">    Sugar</t>
  </si>
  <si>
    <t xml:space="preserve">    LaHouse</t>
  </si>
  <si>
    <t xml:space="preserve">    Sponsored programs</t>
  </si>
  <si>
    <t xml:space="preserve">   Disaster relief</t>
  </si>
  <si>
    <t>For the year ended June 30, 2013</t>
  </si>
  <si>
    <t xml:space="preserve">    Biotechnology laboratory</t>
  </si>
  <si>
    <t xml:space="preserve"> Operation and maintenance of plant--</t>
  </si>
  <si>
    <t xml:space="preserve">    General maintenance</t>
  </si>
  <si>
    <t xml:space="preserve">    Allocation from LSU</t>
  </si>
  <si>
    <t xml:space="preserve">        Total operation and maintenance of plant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</si>
</sst>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[$-409]dddd\,\ mmmm\ dd\,\ yyyy"/>
    <numFmt numFmtId="169" formatCode="[$-409]h:mm:ss\ AM/PM"/>
  </numFmts>
  <fonts count="41">
    <font>
      <sz val="8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9"/>
      <name val="Bodoni MT"/>
      <family val="1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37" fontId="0" fillId="0" borderId="0">
      <alignment/>
      <protection/>
    </xf>
    <xf numFmtId="37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37" fontId="0" fillId="0" borderId="0" xfId="0" applyAlignment="1">
      <alignment/>
    </xf>
    <xf numFmtId="165" fontId="2" fillId="0" borderId="0" xfId="42" applyNumberFormat="1" applyFont="1" applyAlignment="1">
      <alignment vertical="center"/>
    </xf>
    <xf numFmtId="165" fontId="4" fillId="33" borderId="0" xfId="42" applyNumberFormat="1" applyFont="1" applyFill="1" applyAlignment="1">
      <alignment vertical="center"/>
    </xf>
    <xf numFmtId="165" fontId="2" fillId="0" borderId="0" xfId="42" applyNumberFormat="1" applyFont="1" applyAlignment="1" applyProtection="1">
      <alignment vertical="center"/>
      <protection/>
    </xf>
    <xf numFmtId="165" fontId="3" fillId="33" borderId="0" xfId="42" applyNumberFormat="1" applyFont="1" applyFill="1" applyAlignment="1">
      <alignment vertical="center"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Alignment="1">
      <alignment vertical="center"/>
    </xf>
    <xf numFmtId="37" fontId="0" fillId="0" borderId="0" xfId="56">
      <alignment/>
      <protection/>
    </xf>
    <xf numFmtId="165" fontId="3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 applyProtection="1">
      <alignment horizontal="center" vertical="center"/>
      <protection/>
    </xf>
    <xf numFmtId="37" fontId="3" fillId="0" borderId="0" xfId="56" applyFont="1" applyFill="1" applyBorder="1" applyAlignment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165" fontId="3" fillId="0" borderId="0" xfId="42" applyNumberFormat="1" applyFont="1" applyFill="1" applyAlignment="1">
      <alignment vertical="center"/>
    </xf>
    <xf numFmtId="165" fontId="3" fillId="0" borderId="0" xfId="42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Alignment="1" applyProtection="1">
      <alignment vertical="center"/>
      <protection/>
    </xf>
    <xf numFmtId="165" fontId="5" fillId="0" borderId="0" xfId="42" applyNumberFormat="1" applyFont="1" applyAlignment="1" applyProtection="1">
      <alignment vertical="center"/>
      <protection/>
    </xf>
    <xf numFmtId="165" fontId="6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Fill="1" applyAlignment="1" applyProtection="1" quotePrefix="1">
      <alignment vertical="center"/>
      <protection/>
    </xf>
    <xf numFmtId="165" fontId="6" fillId="0" borderId="10" xfId="42" applyNumberFormat="1" applyFont="1" applyFill="1" applyBorder="1" applyAlignment="1" applyProtection="1">
      <alignment vertical="center"/>
      <protection/>
    </xf>
    <xf numFmtId="165" fontId="6" fillId="0" borderId="11" xfId="42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Fill="1" applyAlignment="1">
      <alignment vertical="center"/>
    </xf>
    <xf numFmtId="165" fontId="6" fillId="0" borderId="0" xfId="42" applyNumberFormat="1" applyFont="1" applyFill="1" applyBorder="1" applyAlignment="1" applyProtection="1">
      <alignment vertical="center"/>
      <protection/>
    </xf>
    <xf numFmtId="165" fontId="6" fillId="0" borderId="12" xfId="42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Alignment="1" applyProtection="1">
      <alignment vertical="center"/>
      <protection/>
    </xf>
    <xf numFmtId="165" fontId="6" fillId="0" borderId="10" xfId="42" applyNumberFormat="1" applyFont="1" applyBorder="1" applyAlignment="1" applyProtection="1">
      <alignment horizontal="center" vertical="center"/>
      <protection/>
    </xf>
    <xf numFmtId="165" fontId="6" fillId="0" borderId="10" xfId="42" applyNumberFormat="1" applyFont="1" applyBorder="1" applyAlignment="1" applyProtection="1">
      <alignment vertical="center"/>
      <protection/>
    </xf>
    <xf numFmtId="165" fontId="6" fillId="0" borderId="0" xfId="42" applyNumberFormat="1" applyFont="1" applyAlignment="1" applyProtection="1">
      <alignment horizontal="center" vertical="center"/>
      <protection/>
    </xf>
    <xf numFmtId="165" fontId="6" fillId="0" borderId="0" xfId="42" applyNumberFormat="1" applyFont="1" applyBorder="1" applyAlignment="1" applyProtection="1">
      <alignment vertical="center"/>
      <protection/>
    </xf>
    <xf numFmtId="165" fontId="6" fillId="0" borderId="13" xfId="42" applyNumberFormat="1" applyFont="1" applyFill="1" applyBorder="1" applyAlignment="1" applyProtection="1">
      <alignment vertical="center"/>
      <protection/>
    </xf>
    <xf numFmtId="44" fontId="6" fillId="0" borderId="0" xfId="42" applyNumberFormat="1" applyFont="1" applyFill="1" applyAlignment="1" applyProtection="1">
      <alignment vertical="center"/>
      <protection/>
    </xf>
    <xf numFmtId="165" fontId="6" fillId="0" borderId="0" xfId="44" applyNumberFormat="1" applyFont="1" applyFill="1" applyAlignment="1" applyProtection="1">
      <alignment vertical="center"/>
      <protection/>
    </xf>
    <xf numFmtId="165" fontId="6" fillId="0" borderId="14" xfId="42" applyNumberFormat="1" applyFont="1" applyFill="1" applyBorder="1" applyAlignment="1" applyProtection="1">
      <alignment vertical="center"/>
      <protection/>
    </xf>
    <xf numFmtId="165" fontId="6" fillId="0" borderId="10" xfId="44" applyNumberFormat="1" applyFont="1" applyFill="1" applyBorder="1" applyAlignment="1" applyProtection="1">
      <alignment vertical="center"/>
      <protection/>
    </xf>
    <xf numFmtId="167" fontId="6" fillId="0" borderId="15" xfId="42" applyNumberFormat="1" applyFont="1" applyFill="1" applyBorder="1" applyAlignment="1" applyProtection="1">
      <alignment vertical="center"/>
      <protection/>
    </xf>
    <xf numFmtId="167" fontId="6" fillId="0" borderId="0" xfId="44" applyNumberFormat="1" applyFont="1" applyFill="1" applyAlignment="1" applyProtection="1">
      <alignment vertical="center"/>
      <protection/>
    </xf>
    <xf numFmtId="167" fontId="6" fillId="0" borderId="0" xfId="42" applyNumberFormat="1" applyFont="1" applyFill="1" applyAlignment="1" applyProtection="1">
      <alignment vertical="center"/>
      <protection/>
    </xf>
    <xf numFmtId="167" fontId="6" fillId="0" borderId="14" xfId="44" applyNumberFormat="1" applyFont="1" applyFill="1" applyBorder="1" applyAlignment="1" applyProtection="1">
      <alignment vertical="center"/>
      <protection/>
    </xf>
    <xf numFmtId="165" fontId="6" fillId="0" borderId="10" xfId="42" applyNumberFormat="1" applyFont="1" applyBorder="1" applyAlignment="1" applyProtection="1">
      <alignment horizontal="center" vertical="center"/>
      <protection/>
    </xf>
    <xf numFmtId="37" fontId="6" fillId="0" borderId="10" xfId="0" applyFont="1" applyBorder="1" applyAlignment="1">
      <alignment vertical="center"/>
    </xf>
    <xf numFmtId="37" fontId="7" fillId="0" borderId="0" xfId="56" applyFont="1" applyFill="1" applyBorder="1" applyAlignment="1">
      <alignment horizontal="center" vertical="center"/>
      <protection/>
    </xf>
    <xf numFmtId="165" fontId="2" fillId="0" borderId="0" xfId="42" applyNumberFormat="1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rgb="FFD3F9D6"/>
        </patternFill>
      </fill>
    </dxf>
    <dxf>
      <fill>
        <patternFill patternType="solid">
          <bgColor rgb="FFF5F3E7"/>
        </patternFill>
      </fill>
    </dxf>
  </dxfs>
  <tableStyles count="1" defaultTableStyle="TableStyleMedium9" defaultPivotStyle="PivotStyleLight16">
    <tableStyle name="FINSTMTS" pivot="0" count="1">
      <tableStyleElement type="wholeTabl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1971675</xdr:colOff>
      <xdr:row>7</xdr:row>
      <xdr:rowOff>133350</xdr:rowOff>
    </xdr:to>
    <xdr:pic>
      <xdr:nvPicPr>
        <xdr:cNvPr id="1" name="Picture 2" descr="LSUAC-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716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U174"/>
  <sheetViews>
    <sheetView showGridLines="0" tabSelected="1" defaultGridColor="0" zoomScaleSheetLayoutView="75" zoomScalePageLayoutView="0" colorId="22" workbookViewId="0" topLeftCell="A1">
      <pane ySplit="14" topLeftCell="A15" activePane="bottomLeft" state="frozen"/>
      <selection pane="topLeft" activeCell="A1" sqref="A1"/>
      <selection pane="bottomLeft" activeCell="C3" sqref="C3:Q3"/>
    </sheetView>
  </sheetViews>
  <sheetFormatPr defaultColWidth="9.140625" defaultRowHeight="12"/>
  <cols>
    <col min="1" max="1" width="41.7109375" style="3" bestFit="1" customWidth="1"/>
    <col min="2" max="2" width="0.9921875" style="3" customWidth="1"/>
    <col min="3" max="3" width="13.00390625" style="3" customWidth="1"/>
    <col min="4" max="4" width="1.28515625" style="3" customWidth="1"/>
    <col min="5" max="5" width="13.00390625" style="3" customWidth="1"/>
    <col min="6" max="6" width="1.28515625" style="3" customWidth="1"/>
    <col min="7" max="7" width="13.00390625" style="3" customWidth="1"/>
    <col min="8" max="8" width="1.28515625" style="3" customWidth="1"/>
    <col min="9" max="9" width="13.00390625" style="3" customWidth="1"/>
    <col min="10" max="10" width="1.28515625" style="3" customWidth="1"/>
    <col min="11" max="11" width="13.00390625" style="3" customWidth="1"/>
    <col min="12" max="12" width="1.28515625" style="3" customWidth="1"/>
    <col min="13" max="13" width="13.00390625" style="3" customWidth="1"/>
    <col min="14" max="14" width="1.28515625" style="3" customWidth="1"/>
    <col min="15" max="15" width="13.00390625" style="3" customWidth="1"/>
    <col min="16" max="16" width="1.28515625" style="3" customWidth="1"/>
    <col min="17" max="17" width="13.00390625" style="3" customWidth="1"/>
    <col min="18" max="23" width="7.57421875" style="3" customWidth="1"/>
    <col min="24" max="16384" width="9.00390625" style="1" customWidth="1"/>
  </cols>
  <sheetData>
    <row r="1" spans="1:255" ht="12">
      <c r="A1" s="1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</row>
    <row r="2" spans="1:255" s="4" customFormat="1" ht="10.5" customHeight="1">
      <c r="A2" s="1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</row>
    <row r="3" spans="1:255" s="4" customFormat="1" ht="16.5">
      <c r="A3" s="40"/>
      <c r="B3" s="9"/>
      <c r="C3" s="39" t="s">
        <v>77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</row>
    <row r="4" spans="1:255" s="4" customFormat="1" ht="8.25" customHeight="1">
      <c r="A4" s="40"/>
      <c r="B4" s="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</row>
    <row r="5" spans="1:255" s="4" customFormat="1" ht="16.5">
      <c r="A5" s="40"/>
      <c r="B5" s="10"/>
      <c r="C5" s="39" t="s">
        <v>78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</row>
    <row r="6" spans="1:255" s="4" customFormat="1" ht="16.5">
      <c r="A6" s="40"/>
      <c r="B6" s="9"/>
      <c r="C6" s="39" t="s">
        <v>90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</row>
    <row r="7" spans="1:255" s="2" customFormat="1" ht="10.5" customHeight="1">
      <c r="A7" s="4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</row>
    <row r="8" spans="1:255" ht="12">
      <c r="A8" s="1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2.7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17" ht="13.5">
      <c r="A10" s="23"/>
      <c r="B10" s="23"/>
      <c r="C10" s="37" t="s">
        <v>15</v>
      </c>
      <c r="D10" s="38"/>
      <c r="E10" s="38"/>
      <c r="F10" s="38"/>
      <c r="G10" s="38"/>
      <c r="H10" s="38"/>
      <c r="I10" s="38"/>
      <c r="J10" s="23"/>
      <c r="K10" s="23"/>
      <c r="L10" s="23"/>
      <c r="M10" s="25"/>
      <c r="N10" s="25"/>
      <c r="O10" s="24" t="s">
        <v>0</v>
      </c>
      <c r="P10" s="25"/>
      <c r="Q10" s="25"/>
    </row>
    <row r="11" spans="1:17" ht="13.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6" t="s">
        <v>1</v>
      </c>
    </row>
    <row r="12" spans="1:17" ht="13.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6" t="s">
        <v>2</v>
      </c>
      <c r="N12" s="23"/>
      <c r="O12" s="23"/>
      <c r="P12" s="23"/>
      <c r="Q12" s="26" t="s">
        <v>3</v>
      </c>
    </row>
    <row r="13" spans="1:17" ht="13.5">
      <c r="A13" s="23"/>
      <c r="B13" s="23"/>
      <c r="C13" s="24" t="s">
        <v>4</v>
      </c>
      <c r="D13" s="27"/>
      <c r="E13" s="24" t="s">
        <v>5</v>
      </c>
      <c r="F13" s="27"/>
      <c r="G13" s="24" t="s">
        <v>6</v>
      </c>
      <c r="H13" s="27"/>
      <c r="I13" s="24" t="s">
        <v>7</v>
      </c>
      <c r="J13" s="27"/>
      <c r="K13" s="24" t="s">
        <v>8</v>
      </c>
      <c r="L13" s="27"/>
      <c r="M13" s="24" t="s">
        <v>9</v>
      </c>
      <c r="N13" s="27"/>
      <c r="O13" s="24" t="s">
        <v>10</v>
      </c>
      <c r="P13" s="27"/>
      <c r="Q13" s="24" t="s">
        <v>11</v>
      </c>
    </row>
    <row r="14" spans="1:17" ht="13.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</row>
    <row r="15" spans="1:23" s="6" customFormat="1" ht="13.5" customHeight="1">
      <c r="A15" s="16" t="s">
        <v>16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5"/>
      <c r="S15" s="5"/>
      <c r="T15" s="5"/>
      <c r="U15" s="5"/>
      <c r="V15" s="5"/>
      <c r="W15" s="5"/>
    </row>
    <row r="16" spans="1:23" s="6" customFormat="1" ht="13.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5"/>
      <c r="S16" s="5"/>
      <c r="T16" s="5"/>
      <c r="U16" s="5"/>
      <c r="V16" s="5"/>
      <c r="W16" s="5"/>
    </row>
    <row r="17" spans="1:23" s="6" customFormat="1" ht="13.5" customHeight="1">
      <c r="A17" s="16" t="s">
        <v>12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5"/>
      <c r="S17" s="5"/>
      <c r="T17" s="5"/>
      <c r="U17" s="5"/>
      <c r="V17" s="5"/>
      <c r="W17" s="5"/>
    </row>
    <row r="18" spans="1:23" s="6" customFormat="1" ht="13.5" customHeight="1">
      <c r="A18" s="16" t="s">
        <v>89</v>
      </c>
      <c r="B18" s="16"/>
      <c r="C18" s="36">
        <v>230917</v>
      </c>
      <c r="D18" s="35"/>
      <c r="E18" s="36">
        <v>0</v>
      </c>
      <c r="F18" s="35"/>
      <c r="G18" s="36">
        <v>0</v>
      </c>
      <c r="H18" s="35"/>
      <c r="I18" s="36">
        <v>0</v>
      </c>
      <c r="J18" s="35"/>
      <c r="K18" s="36">
        <f>IF(SUM(C18:I18)=SUM(M18:Q18),SUM(C18:I18),SUM(M18:Q18)-SUM(C18:I18))</f>
        <v>230917</v>
      </c>
      <c r="L18" s="35"/>
      <c r="M18" s="36">
        <v>0</v>
      </c>
      <c r="N18" s="35"/>
      <c r="O18" s="36">
        <v>230917</v>
      </c>
      <c r="P18" s="35"/>
      <c r="Q18" s="36">
        <v>0</v>
      </c>
      <c r="R18" s="5"/>
      <c r="S18" s="5"/>
      <c r="T18" s="5"/>
      <c r="U18" s="5"/>
      <c r="V18" s="5"/>
      <c r="W18" s="5"/>
    </row>
    <row r="19" spans="1:23" s="6" customFormat="1" ht="13.5" customHeight="1">
      <c r="A19" s="16"/>
      <c r="B19" s="16"/>
      <c r="C19" s="34"/>
      <c r="D19" s="35"/>
      <c r="E19" s="34"/>
      <c r="F19" s="35"/>
      <c r="G19" s="34"/>
      <c r="H19" s="35"/>
      <c r="I19" s="34"/>
      <c r="J19" s="35"/>
      <c r="K19" s="34"/>
      <c r="L19" s="35"/>
      <c r="M19" s="34"/>
      <c r="N19" s="35"/>
      <c r="O19" s="34"/>
      <c r="P19" s="35"/>
      <c r="Q19" s="34"/>
      <c r="R19" s="5"/>
      <c r="S19" s="5"/>
      <c r="T19" s="5"/>
      <c r="U19" s="5"/>
      <c r="V19" s="5"/>
      <c r="W19" s="5"/>
    </row>
    <row r="20" spans="1:23" s="6" customFormat="1" ht="13.5" customHeight="1">
      <c r="A20" s="16" t="s">
        <v>25</v>
      </c>
      <c r="B20" s="16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5"/>
      <c r="S20" s="5"/>
      <c r="T20" s="5"/>
      <c r="U20" s="5"/>
      <c r="V20" s="5"/>
      <c r="W20" s="5"/>
    </row>
    <row r="21" spans="1:23" s="6" customFormat="1" ht="13.5" customHeight="1">
      <c r="A21" s="16" t="s">
        <v>26</v>
      </c>
      <c r="B21" s="17" t="s">
        <v>13</v>
      </c>
      <c r="C21" s="30">
        <v>0</v>
      </c>
      <c r="D21" s="16"/>
      <c r="E21" s="30">
        <v>0</v>
      </c>
      <c r="F21" s="16"/>
      <c r="G21" s="30">
        <v>83941</v>
      </c>
      <c r="H21" s="16"/>
      <c r="I21" s="30">
        <v>1581457</v>
      </c>
      <c r="J21" s="16"/>
      <c r="K21" s="30">
        <f>IF(SUM(C21:I21)=SUM(M21:Q21),SUM(C21:I21),SUM(M21:Q21)-SUM(C21:I21))</f>
        <v>1665398</v>
      </c>
      <c r="L21" s="16"/>
      <c r="M21" s="30">
        <v>727648</v>
      </c>
      <c r="N21" s="16"/>
      <c r="O21" s="30">
        <v>937750</v>
      </c>
      <c r="P21" s="16"/>
      <c r="Q21" s="30">
        <v>0</v>
      </c>
      <c r="R21" s="5"/>
      <c r="S21" s="5"/>
      <c r="T21" s="5"/>
      <c r="U21" s="5"/>
      <c r="V21" s="5"/>
      <c r="W21" s="5"/>
    </row>
    <row r="22" spans="1:23" s="6" customFormat="1" ht="13.5" customHeight="1">
      <c r="A22" s="16" t="s">
        <v>48</v>
      </c>
      <c r="B22" s="17"/>
      <c r="C22" s="30">
        <v>0</v>
      </c>
      <c r="D22" s="16"/>
      <c r="E22" s="30">
        <v>0</v>
      </c>
      <c r="F22" s="16"/>
      <c r="G22" s="30">
        <v>2175</v>
      </c>
      <c r="H22" s="16"/>
      <c r="I22" s="30">
        <v>1728</v>
      </c>
      <c r="J22" s="16"/>
      <c r="K22" s="30">
        <f>IF(SUM(C22:I22)=SUM(M22:Q22),SUM(C22:I22),SUM(M22:Q22)-SUM(C22:I22))</f>
        <v>3903</v>
      </c>
      <c r="L22" s="16"/>
      <c r="M22" s="30">
        <v>3903</v>
      </c>
      <c r="N22" s="16"/>
      <c r="O22" s="30">
        <v>0</v>
      </c>
      <c r="P22" s="16"/>
      <c r="Q22" s="30">
        <v>0</v>
      </c>
      <c r="R22" s="5"/>
      <c r="S22" s="5"/>
      <c r="T22" s="5"/>
      <c r="U22" s="5"/>
      <c r="V22" s="5"/>
      <c r="W22" s="5"/>
    </row>
    <row r="23" spans="1:23" s="6" customFormat="1" ht="13.5" customHeight="1">
      <c r="A23" s="16" t="s">
        <v>79</v>
      </c>
      <c r="B23" s="17"/>
      <c r="C23" s="30">
        <v>76368</v>
      </c>
      <c r="D23" s="16"/>
      <c r="E23" s="30">
        <v>111842</v>
      </c>
      <c r="F23" s="16"/>
      <c r="G23" s="30">
        <v>0</v>
      </c>
      <c r="H23" s="16"/>
      <c r="I23" s="30">
        <v>193</v>
      </c>
      <c r="J23" s="16"/>
      <c r="K23" s="30">
        <f>IF(SUM(C23:I23)=SUM(M23:Q23),SUM(C23:I23),SUM(M23:Q23)-SUM(C23:I23))</f>
        <v>188403</v>
      </c>
      <c r="L23" s="16"/>
      <c r="M23" s="30">
        <v>76368</v>
      </c>
      <c r="N23" s="16"/>
      <c r="O23" s="30">
        <v>97974</v>
      </c>
      <c r="P23" s="16"/>
      <c r="Q23" s="30">
        <v>14061</v>
      </c>
      <c r="R23" s="5"/>
      <c r="S23" s="5"/>
      <c r="T23" s="5"/>
      <c r="U23" s="5"/>
      <c r="V23" s="5"/>
      <c r="W23" s="5"/>
    </row>
    <row r="24" spans="1:23" s="6" customFormat="1" ht="13.5" customHeight="1">
      <c r="A24" s="16" t="s">
        <v>27</v>
      </c>
      <c r="B24" s="17" t="s">
        <v>13</v>
      </c>
      <c r="C24" s="30">
        <v>139200</v>
      </c>
      <c r="D24" s="16"/>
      <c r="E24" s="30">
        <v>384241</v>
      </c>
      <c r="F24" s="16"/>
      <c r="G24" s="30">
        <v>120945</v>
      </c>
      <c r="H24" s="16"/>
      <c r="I24" s="30">
        <v>156194</v>
      </c>
      <c r="J24" s="16"/>
      <c r="K24" s="16">
        <f>IF(SUM(C24:I24)=SUM(M24:Q24),SUM(C24:I24),SUM(M24:Q24)-SUM(C24:I24))</f>
        <v>800580</v>
      </c>
      <c r="L24" s="16"/>
      <c r="M24" s="30">
        <v>507053</v>
      </c>
      <c r="N24" s="16"/>
      <c r="O24" s="30">
        <v>190938</v>
      </c>
      <c r="P24" s="16"/>
      <c r="Q24" s="30">
        <v>102589</v>
      </c>
      <c r="R24" s="5"/>
      <c r="S24" s="5"/>
      <c r="T24" s="5"/>
      <c r="U24" s="5"/>
      <c r="V24" s="5"/>
      <c r="W24" s="5"/>
    </row>
    <row r="25" spans="1:23" s="6" customFormat="1" ht="13.5" customHeight="1">
      <c r="A25" s="16" t="s">
        <v>28</v>
      </c>
      <c r="B25" s="17" t="s">
        <v>13</v>
      </c>
      <c r="C25" s="30">
        <v>355500</v>
      </c>
      <c r="D25" s="16"/>
      <c r="E25" s="30">
        <v>304743</v>
      </c>
      <c r="F25" s="16"/>
      <c r="G25" s="30">
        <v>189855</v>
      </c>
      <c r="H25" s="16"/>
      <c r="I25" s="30">
        <v>148888</v>
      </c>
      <c r="J25" s="16"/>
      <c r="K25" s="16">
        <f aca="true" t="shared" si="0" ref="K25:K77">IF(SUM(C25:I25)=SUM(M25:Q25),SUM(C25:I25),SUM(M25:Q25)-SUM(C25:I25))</f>
        <v>998986</v>
      </c>
      <c r="L25" s="16"/>
      <c r="M25" s="30">
        <v>516040</v>
      </c>
      <c r="N25" s="16"/>
      <c r="O25" s="30">
        <v>314636</v>
      </c>
      <c r="P25" s="16"/>
      <c r="Q25" s="30">
        <f>-1+168311</f>
        <v>168310</v>
      </c>
      <c r="R25" s="5"/>
      <c r="S25" s="5"/>
      <c r="T25" s="5"/>
      <c r="U25" s="5"/>
      <c r="V25" s="5"/>
      <c r="W25" s="5"/>
    </row>
    <row r="26" spans="1:23" s="6" customFormat="1" ht="13.5" customHeight="1">
      <c r="A26" s="16" t="s">
        <v>29</v>
      </c>
      <c r="B26" s="17"/>
      <c r="C26" s="30">
        <v>60480</v>
      </c>
      <c r="D26" s="16"/>
      <c r="E26" s="30">
        <v>232198</v>
      </c>
      <c r="F26" s="16"/>
      <c r="G26" s="30">
        <v>477414</v>
      </c>
      <c r="H26" s="16"/>
      <c r="I26" s="30">
        <v>81188</v>
      </c>
      <c r="J26" s="16"/>
      <c r="K26" s="16">
        <f t="shared" si="0"/>
        <v>851280</v>
      </c>
      <c r="L26" s="16"/>
      <c r="M26" s="30">
        <v>396557</v>
      </c>
      <c r="N26" s="16"/>
      <c r="O26" s="30">
        <v>294638</v>
      </c>
      <c r="P26" s="16"/>
      <c r="Q26" s="30">
        <v>160085</v>
      </c>
      <c r="R26" s="5"/>
      <c r="S26" s="5"/>
      <c r="T26" s="5"/>
      <c r="U26" s="5"/>
      <c r="V26" s="5"/>
      <c r="W26" s="5"/>
    </row>
    <row r="27" spans="1:23" s="6" customFormat="1" ht="13.5" customHeight="1">
      <c r="A27" s="16" t="s">
        <v>65</v>
      </c>
      <c r="B27" s="17" t="s">
        <v>13</v>
      </c>
      <c r="C27" s="30">
        <v>0</v>
      </c>
      <c r="D27" s="16"/>
      <c r="E27" s="30">
        <v>2173483</v>
      </c>
      <c r="F27" s="16"/>
      <c r="G27" s="30">
        <v>342891</v>
      </c>
      <c r="H27" s="16"/>
      <c r="I27" s="30">
        <v>249043</v>
      </c>
      <c r="J27" s="16"/>
      <c r="K27" s="16">
        <f t="shared" si="0"/>
        <v>2765417</v>
      </c>
      <c r="L27" s="16"/>
      <c r="M27" s="30">
        <v>965078</v>
      </c>
      <c r="N27" s="16"/>
      <c r="O27" s="30">
        <v>1484296</v>
      </c>
      <c r="P27" s="16"/>
      <c r="Q27" s="30">
        <f>1+316042</f>
        <v>316043</v>
      </c>
      <c r="R27" s="5"/>
      <c r="S27" s="5"/>
      <c r="T27" s="5"/>
      <c r="U27" s="5"/>
      <c r="V27" s="5"/>
      <c r="W27" s="5"/>
    </row>
    <row r="28" spans="1:23" s="6" customFormat="1" ht="13.5" customHeight="1">
      <c r="A28" s="16" t="s">
        <v>83</v>
      </c>
      <c r="B28" s="17"/>
      <c r="C28" s="30">
        <v>206106</v>
      </c>
      <c r="D28" s="16"/>
      <c r="E28" s="30">
        <v>678624</v>
      </c>
      <c r="F28" s="16"/>
      <c r="G28" s="30">
        <v>75767</v>
      </c>
      <c r="H28" s="16"/>
      <c r="I28" s="30">
        <v>61802</v>
      </c>
      <c r="J28" s="16"/>
      <c r="K28" s="16">
        <f t="shared" si="0"/>
        <v>1022299</v>
      </c>
      <c r="L28" s="16"/>
      <c r="M28" s="30">
        <v>334779</v>
      </c>
      <c r="N28" s="16"/>
      <c r="O28" s="30">
        <v>582174</v>
      </c>
      <c r="P28" s="16"/>
      <c r="Q28" s="30">
        <v>105346</v>
      </c>
      <c r="R28" s="5"/>
      <c r="S28" s="5"/>
      <c r="T28" s="5"/>
      <c r="U28" s="5"/>
      <c r="V28" s="5"/>
      <c r="W28" s="5"/>
    </row>
    <row r="29" spans="1:23" s="6" customFormat="1" ht="13.5" customHeight="1">
      <c r="A29" s="16" t="s">
        <v>91</v>
      </c>
      <c r="B29" s="17"/>
      <c r="C29" s="30">
        <v>0</v>
      </c>
      <c r="D29" s="16"/>
      <c r="E29" s="30">
        <v>0</v>
      </c>
      <c r="F29" s="16"/>
      <c r="G29" s="30">
        <v>0</v>
      </c>
      <c r="H29" s="16"/>
      <c r="I29" s="30">
        <v>344117</v>
      </c>
      <c r="J29" s="16"/>
      <c r="K29" s="16">
        <f t="shared" si="0"/>
        <v>344117</v>
      </c>
      <c r="L29" s="16"/>
      <c r="M29" s="30">
        <v>332777</v>
      </c>
      <c r="N29" s="16"/>
      <c r="O29" s="30">
        <v>11340</v>
      </c>
      <c r="P29" s="16"/>
      <c r="Q29" s="30">
        <v>0</v>
      </c>
      <c r="R29" s="5"/>
      <c r="S29" s="5"/>
      <c r="T29" s="5"/>
      <c r="U29" s="5"/>
      <c r="V29" s="5"/>
      <c r="W29" s="5"/>
    </row>
    <row r="30" spans="1:23" s="6" customFormat="1" ht="13.5" customHeight="1">
      <c r="A30" s="16" t="s">
        <v>69</v>
      </c>
      <c r="B30" s="17"/>
      <c r="C30" s="30">
        <v>9240</v>
      </c>
      <c r="D30" s="16"/>
      <c r="E30" s="30">
        <v>0</v>
      </c>
      <c r="F30" s="16"/>
      <c r="G30" s="30">
        <v>224936</v>
      </c>
      <c r="H30" s="16"/>
      <c r="I30" s="30">
        <v>28458</v>
      </c>
      <c r="J30" s="16"/>
      <c r="K30" s="16">
        <f t="shared" si="0"/>
        <v>262634</v>
      </c>
      <c r="L30" s="16"/>
      <c r="M30" s="30">
        <v>109098</v>
      </c>
      <c r="N30" s="16"/>
      <c r="O30" s="30">
        <v>131737</v>
      </c>
      <c r="P30" s="16"/>
      <c r="Q30" s="30">
        <f>-1+21800</f>
        <v>21799</v>
      </c>
      <c r="R30" s="5"/>
      <c r="S30" s="5"/>
      <c r="T30" s="5"/>
      <c r="U30" s="5"/>
      <c r="V30" s="5"/>
      <c r="W30" s="5"/>
    </row>
    <row r="31" spans="1:23" s="6" customFormat="1" ht="13.5" customHeight="1">
      <c r="A31" s="16" t="s">
        <v>30</v>
      </c>
      <c r="B31" s="17"/>
      <c r="C31" s="30">
        <v>0</v>
      </c>
      <c r="D31" s="16"/>
      <c r="E31" s="30">
        <v>0</v>
      </c>
      <c r="F31" s="16"/>
      <c r="G31" s="30">
        <v>138711</v>
      </c>
      <c r="H31" s="16"/>
      <c r="I31" s="30">
        <v>12245</v>
      </c>
      <c r="J31" s="16"/>
      <c r="K31" s="16">
        <f t="shared" si="0"/>
        <v>150956</v>
      </c>
      <c r="L31" s="16"/>
      <c r="M31" s="30">
        <v>101795</v>
      </c>
      <c r="N31" s="16"/>
      <c r="O31" s="30">
        <f>-1+49162</f>
        <v>49161</v>
      </c>
      <c r="P31" s="16"/>
      <c r="Q31" s="30">
        <v>0</v>
      </c>
      <c r="R31" s="5"/>
      <c r="S31" s="5"/>
      <c r="T31" s="5"/>
      <c r="U31" s="5"/>
      <c r="V31" s="5"/>
      <c r="W31" s="5"/>
    </row>
    <row r="32" spans="1:23" s="6" customFormat="1" ht="13.5" customHeight="1">
      <c r="A32" s="16" t="s">
        <v>31</v>
      </c>
      <c r="B32" s="17"/>
      <c r="C32" s="30">
        <v>0</v>
      </c>
      <c r="D32" s="16"/>
      <c r="E32" s="30">
        <v>5667</v>
      </c>
      <c r="F32" s="16"/>
      <c r="G32" s="30">
        <v>0</v>
      </c>
      <c r="H32" s="16"/>
      <c r="I32" s="30">
        <v>193</v>
      </c>
      <c r="J32" s="16"/>
      <c r="K32" s="16">
        <f t="shared" si="0"/>
        <v>5860</v>
      </c>
      <c r="L32" s="16"/>
      <c r="M32" s="30">
        <v>269</v>
      </c>
      <c r="N32" s="16"/>
      <c r="O32" s="30">
        <f>1+5590</f>
        <v>5591</v>
      </c>
      <c r="P32" s="16"/>
      <c r="Q32" s="30">
        <v>0</v>
      </c>
      <c r="R32" s="5"/>
      <c r="S32" s="5"/>
      <c r="T32" s="5"/>
      <c r="U32" s="5"/>
      <c r="V32" s="5"/>
      <c r="W32" s="5"/>
    </row>
    <row r="33" spans="1:23" s="6" customFormat="1" ht="13.5" customHeight="1">
      <c r="A33" s="16" t="s">
        <v>73</v>
      </c>
      <c r="B33" s="17"/>
      <c r="C33" s="30">
        <v>687</v>
      </c>
      <c r="D33" s="16"/>
      <c r="E33" s="30">
        <v>0</v>
      </c>
      <c r="F33" s="16"/>
      <c r="G33" s="30">
        <v>36054</v>
      </c>
      <c r="H33" s="16"/>
      <c r="I33" s="30">
        <v>678</v>
      </c>
      <c r="J33" s="16"/>
      <c r="K33" s="16">
        <f t="shared" si="0"/>
        <v>37419</v>
      </c>
      <c r="L33" s="16"/>
      <c r="M33" s="30">
        <v>23951</v>
      </c>
      <c r="N33" s="16"/>
      <c r="O33" s="30">
        <v>8824</v>
      </c>
      <c r="P33" s="16"/>
      <c r="Q33" s="30">
        <v>4644</v>
      </c>
      <c r="R33" s="5"/>
      <c r="S33" s="5"/>
      <c r="T33" s="5"/>
      <c r="U33" s="5"/>
      <c r="V33" s="5"/>
      <c r="W33" s="5"/>
    </row>
    <row r="34" spans="1:23" s="6" customFormat="1" ht="13.5" customHeight="1">
      <c r="A34" s="16" t="s">
        <v>33</v>
      </c>
      <c r="B34" s="17" t="s">
        <v>13</v>
      </c>
      <c r="C34" s="30">
        <v>0</v>
      </c>
      <c r="D34" s="16"/>
      <c r="E34" s="30">
        <v>0</v>
      </c>
      <c r="F34" s="16"/>
      <c r="G34" s="30">
        <v>0</v>
      </c>
      <c r="H34" s="16"/>
      <c r="I34" s="30">
        <v>844</v>
      </c>
      <c r="J34" s="16"/>
      <c r="K34" s="16">
        <f t="shared" si="0"/>
        <v>844</v>
      </c>
      <c r="L34" s="16"/>
      <c r="M34" s="30">
        <v>0</v>
      </c>
      <c r="N34" s="16"/>
      <c r="O34" s="30">
        <v>844</v>
      </c>
      <c r="P34" s="16"/>
      <c r="Q34" s="30">
        <v>0</v>
      </c>
      <c r="R34" s="5"/>
      <c r="S34" s="5"/>
      <c r="T34" s="5"/>
      <c r="U34" s="5"/>
      <c r="V34" s="5"/>
      <c r="W34" s="5"/>
    </row>
    <row r="35" spans="1:23" s="6" customFormat="1" ht="13.5" customHeight="1">
      <c r="A35" s="20" t="s">
        <v>34</v>
      </c>
      <c r="B35" s="17" t="s">
        <v>13</v>
      </c>
      <c r="C35" s="30">
        <v>116407</v>
      </c>
      <c r="D35" s="16"/>
      <c r="E35" s="30">
        <v>0</v>
      </c>
      <c r="F35" s="16"/>
      <c r="G35" s="30">
        <v>90873</v>
      </c>
      <c r="H35" s="16"/>
      <c r="I35" s="30">
        <v>217549</v>
      </c>
      <c r="J35" s="16"/>
      <c r="K35" s="16">
        <f t="shared" si="0"/>
        <v>424829</v>
      </c>
      <c r="L35" s="16"/>
      <c r="M35" s="30">
        <v>149386</v>
      </c>
      <c r="N35" s="16"/>
      <c r="O35" s="30">
        <v>270892</v>
      </c>
      <c r="P35" s="16"/>
      <c r="Q35" s="30">
        <v>4551</v>
      </c>
      <c r="R35" s="5"/>
      <c r="S35" s="5"/>
      <c r="T35" s="5"/>
      <c r="U35" s="5"/>
      <c r="V35" s="5"/>
      <c r="W35" s="5"/>
    </row>
    <row r="36" spans="1:23" s="6" customFormat="1" ht="13.5" customHeight="1">
      <c r="A36" s="16" t="s">
        <v>35</v>
      </c>
      <c r="B36" s="17" t="s">
        <v>13</v>
      </c>
      <c r="C36" s="30">
        <v>663360</v>
      </c>
      <c r="D36" s="16"/>
      <c r="E36" s="30">
        <v>744485</v>
      </c>
      <c r="F36" s="16"/>
      <c r="G36" s="30">
        <v>494999</v>
      </c>
      <c r="H36" s="16"/>
      <c r="I36" s="30">
        <v>161734</v>
      </c>
      <c r="J36" s="16"/>
      <c r="K36" s="16">
        <f t="shared" si="0"/>
        <v>2064578</v>
      </c>
      <c r="L36" s="16"/>
      <c r="M36" s="30">
        <v>1145046</v>
      </c>
      <c r="N36" s="16"/>
      <c r="O36" s="30">
        <v>631918</v>
      </c>
      <c r="P36" s="16"/>
      <c r="Q36" s="30">
        <v>287614</v>
      </c>
      <c r="R36" s="5"/>
      <c r="S36" s="5"/>
      <c r="T36" s="5"/>
      <c r="U36" s="5"/>
      <c r="V36" s="5"/>
      <c r="W36" s="5"/>
    </row>
    <row r="37" spans="1:23" s="6" customFormat="1" ht="13.5" customHeight="1">
      <c r="A37" s="16" t="s">
        <v>36</v>
      </c>
      <c r="B37" s="17"/>
      <c r="C37" s="30">
        <v>38905</v>
      </c>
      <c r="D37" s="16"/>
      <c r="E37" s="30">
        <v>0</v>
      </c>
      <c r="F37" s="16"/>
      <c r="G37" s="30">
        <v>0</v>
      </c>
      <c r="H37" s="16"/>
      <c r="I37" s="30">
        <v>0</v>
      </c>
      <c r="J37" s="16"/>
      <c r="K37" s="16">
        <f t="shared" si="0"/>
        <v>38905</v>
      </c>
      <c r="L37" s="16"/>
      <c r="M37" s="30">
        <v>32017</v>
      </c>
      <c r="N37" s="16"/>
      <c r="O37" s="30">
        <v>135</v>
      </c>
      <c r="P37" s="16"/>
      <c r="Q37" s="30">
        <f>1+6752</f>
        <v>6753</v>
      </c>
      <c r="R37" s="5"/>
      <c r="S37" s="5"/>
      <c r="T37" s="5"/>
      <c r="U37" s="5"/>
      <c r="V37" s="5"/>
      <c r="W37" s="5"/>
    </row>
    <row r="38" spans="1:23" s="6" customFormat="1" ht="13.5" customHeight="1">
      <c r="A38" s="16" t="s">
        <v>37</v>
      </c>
      <c r="B38" s="17" t="s">
        <v>13</v>
      </c>
      <c r="C38" s="30">
        <v>970</v>
      </c>
      <c r="D38" s="16"/>
      <c r="E38" s="30">
        <v>94647</v>
      </c>
      <c r="F38" s="16"/>
      <c r="G38" s="30">
        <v>286200</v>
      </c>
      <c r="H38" s="16"/>
      <c r="I38" s="30">
        <v>55694</v>
      </c>
      <c r="J38" s="16"/>
      <c r="K38" s="16">
        <f t="shared" si="0"/>
        <v>437511</v>
      </c>
      <c r="L38" s="16"/>
      <c r="M38" s="30">
        <v>212674</v>
      </c>
      <c r="N38" s="16"/>
      <c r="O38" s="30">
        <v>180963</v>
      </c>
      <c r="P38" s="16"/>
      <c r="Q38" s="30">
        <f>1+43873</f>
        <v>43874</v>
      </c>
      <c r="R38" s="5"/>
      <c r="S38" s="5"/>
      <c r="T38" s="5"/>
      <c r="U38" s="5"/>
      <c r="V38" s="5"/>
      <c r="W38" s="5"/>
    </row>
    <row r="39" spans="1:23" s="6" customFormat="1" ht="13.5" customHeight="1">
      <c r="A39" s="16" t="s">
        <v>38</v>
      </c>
      <c r="B39" s="17"/>
      <c r="C39" s="30">
        <v>149891</v>
      </c>
      <c r="D39" s="16"/>
      <c r="E39" s="30">
        <v>542</v>
      </c>
      <c r="F39" s="16"/>
      <c r="G39" s="30">
        <v>46169</v>
      </c>
      <c r="H39" s="16"/>
      <c r="I39" s="30">
        <v>0</v>
      </c>
      <c r="J39" s="16"/>
      <c r="K39" s="16">
        <f t="shared" si="0"/>
        <v>196602</v>
      </c>
      <c r="L39" s="16"/>
      <c r="M39" s="30">
        <v>74565</v>
      </c>
      <c r="N39" s="16"/>
      <c r="O39" s="30">
        <v>121918</v>
      </c>
      <c r="P39" s="16"/>
      <c r="Q39" s="30">
        <v>119</v>
      </c>
      <c r="R39" s="5"/>
      <c r="S39" s="5"/>
      <c r="T39" s="5"/>
      <c r="U39" s="5"/>
      <c r="V39" s="5"/>
      <c r="W39" s="5"/>
    </row>
    <row r="40" spans="1:23" s="6" customFormat="1" ht="13.5" customHeight="1">
      <c r="A40" s="16" t="s">
        <v>39</v>
      </c>
      <c r="B40" s="17"/>
      <c r="C40" s="30">
        <v>0</v>
      </c>
      <c r="D40" s="16"/>
      <c r="E40" s="30">
        <v>98397</v>
      </c>
      <c r="F40" s="16"/>
      <c r="G40" s="30">
        <v>102031</v>
      </c>
      <c r="H40" s="16"/>
      <c r="I40" s="30">
        <v>54760</v>
      </c>
      <c r="J40" s="16"/>
      <c r="K40" s="16">
        <f t="shared" si="0"/>
        <v>255188</v>
      </c>
      <c r="L40" s="16"/>
      <c r="M40" s="30">
        <v>92238</v>
      </c>
      <c r="N40" s="16"/>
      <c r="O40" s="30">
        <v>141008</v>
      </c>
      <c r="P40" s="16"/>
      <c r="Q40" s="30">
        <v>21942</v>
      </c>
      <c r="R40" s="5"/>
      <c r="S40" s="5"/>
      <c r="T40" s="5"/>
      <c r="U40" s="5"/>
      <c r="V40" s="5"/>
      <c r="W40" s="5"/>
    </row>
    <row r="41" spans="1:23" s="6" customFormat="1" ht="13.5" customHeight="1">
      <c r="A41" s="16" t="s">
        <v>40</v>
      </c>
      <c r="B41" s="17" t="s">
        <v>13</v>
      </c>
      <c r="C41" s="30">
        <v>119522</v>
      </c>
      <c r="D41" s="16"/>
      <c r="E41" s="30">
        <v>6626</v>
      </c>
      <c r="F41" s="16"/>
      <c r="G41" s="30">
        <v>37568</v>
      </c>
      <c r="H41" s="16"/>
      <c r="I41" s="30">
        <v>12425</v>
      </c>
      <c r="J41" s="16"/>
      <c r="K41" s="16">
        <f t="shared" si="0"/>
        <v>176141</v>
      </c>
      <c r="L41" s="16"/>
      <c r="M41" s="30">
        <v>87770</v>
      </c>
      <c r="N41" s="16"/>
      <c r="O41" s="30">
        <v>57493</v>
      </c>
      <c r="P41" s="16"/>
      <c r="Q41" s="30">
        <v>30878</v>
      </c>
      <c r="R41" s="5"/>
      <c r="S41" s="5"/>
      <c r="T41" s="5"/>
      <c r="U41" s="5"/>
      <c r="V41" s="5"/>
      <c r="W41" s="5"/>
    </row>
    <row r="42" spans="1:23" s="6" customFormat="1" ht="13.5" customHeight="1">
      <c r="A42" s="16" t="s">
        <v>84</v>
      </c>
      <c r="B42" s="17"/>
      <c r="C42" s="30">
        <v>1143</v>
      </c>
      <c r="D42" s="16"/>
      <c r="E42" s="30">
        <v>162096</v>
      </c>
      <c r="F42" s="16"/>
      <c r="G42" s="30">
        <v>58777</v>
      </c>
      <c r="H42" s="16"/>
      <c r="I42" s="30">
        <v>11532</v>
      </c>
      <c r="J42" s="16"/>
      <c r="K42" s="16">
        <f t="shared" si="0"/>
        <v>233548</v>
      </c>
      <c r="L42" s="16"/>
      <c r="M42" s="30">
        <v>86948</v>
      </c>
      <c r="N42" s="16"/>
      <c r="O42" s="30">
        <v>104485</v>
      </c>
      <c r="P42" s="16"/>
      <c r="Q42" s="30">
        <f>-1+42116</f>
        <v>42115</v>
      </c>
      <c r="R42" s="5"/>
      <c r="S42" s="5"/>
      <c r="T42" s="5"/>
      <c r="U42" s="5"/>
      <c r="V42" s="5"/>
      <c r="W42" s="5"/>
    </row>
    <row r="43" spans="1:23" s="6" customFormat="1" ht="13.5" customHeight="1">
      <c r="A43" s="16" t="s">
        <v>41</v>
      </c>
      <c r="B43" s="17"/>
      <c r="C43" s="30">
        <v>149548</v>
      </c>
      <c r="D43" s="16"/>
      <c r="E43" s="30">
        <v>40371</v>
      </c>
      <c r="F43" s="16"/>
      <c r="G43" s="30">
        <v>529967</v>
      </c>
      <c r="H43" s="16"/>
      <c r="I43" s="30">
        <v>40010</v>
      </c>
      <c r="J43" s="16"/>
      <c r="K43" s="16">
        <f t="shared" si="0"/>
        <v>759896</v>
      </c>
      <c r="L43" s="16"/>
      <c r="M43" s="30">
        <v>425300</v>
      </c>
      <c r="N43" s="16"/>
      <c r="O43" s="30">
        <v>294901</v>
      </c>
      <c r="P43" s="16"/>
      <c r="Q43" s="30">
        <f>1+39694</f>
        <v>39695</v>
      </c>
      <c r="R43" s="5"/>
      <c r="S43" s="5"/>
      <c r="T43" s="5"/>
      <c r="U43" s="5"/>
      <c r="V43" s="5"/>
      <c r="W43" s="5"/>
    </row>
    <row r="44" spans="1:23" s="6" customFormat="1" ht="13.5" customHeight="1">
      <c r="A44" s="16" t="s">
        <v>42</v>
      </c>
      <c r="B44" s="17"/>
      <c r="C44" s="30">
        <v>296798</v>
      </c>
      <c r="D44" s="16"/>
      <c r="E44" s="30">
        <v>0</v>
      </c>
      <c r="F44" s="16"/>
      <c r="G44" s="30">
        <v>233825</v>
      </c>
      <c r="H44" s="16"/>
      <c r="I44" s="30">
        <v>31254</v>
      </c>
      <c r="J44" s="16"/>
      <c r="K44" s="16">
        <f t="shared" si="0"/>
        <v>561877</v>
      </c>
      <c r="L44" s="16"/>
      <c r="M44" s="30">
        <v>306038</v>
      </c>
      <c r="N44" s="16"/>
      <c r="O44" s="30">
        <v>237536</v>
      </c>
      <c r="P44" s="16"/>
      <c r="Q44" s="30">
        <f>1+18302</f>
        <v>18303</v>
      </c>
      <c r="R44" s="5"/>
      <c r="S44" s="5"/>
      <c r="T44" s="5"/>
      <c r="U44" s="5"/>
      <c r="V44" s="5"/>
      <c r="W44" s="5"/>
    </row>
    <row r="45" spans="1:23" s="6" customFormat="1" ht="13.5" customHeight="1">
      <c r="A45" s="16" t="s">
        <v>43</v>
      </c>
      <c r="B45" s="17"/>
      <c r="C45" s="30">
        <v>12206</v>
      </c>
      <c r="D45" s="16"/>
      <c r="E45" s="30">
        <v>0</v>
      </c>
      <c r="F45" s="16"/>
      <c r="G45" s="30">
        <v>7208</v>
      </c>
      <c r="H45" s="16"/>
      <c r="I45" s="30">
        <v>0</v>
      </c>
      <c r="J45" s="16"/>
      <c r="K45" s="16">
        <f t="shared" si="0"/>
        <v>19414</v>
      </c>
      <c r="L45" s="16"/>
      <c r="M45" s="30">
        <v>6840</v>
      </c>
      <c r="N45" s="16"/>
      <c r="O45" s="30">
        <v>12574</v>
      </c>
      <c r="P45" s="16"/>
      <c r="Q45" s="30">
        <v>0</v>
      </c>
      <c r="R45" s="5"/>
      <c r="S45" s="5"/>
      <c r="T45" s="5"/>
      <c r="U45" s="5"/>
      <c r="V45" s="5"/>
      <c r="W45" s="5"/>
    </row>
    <row r="46" spans="1:23" s="6" customFormat="1" ht="13.5" customHeight="1">
      <c r="A46" s="16" t="s">
        <v>70</v>
      </c>
      <c r="B46" s="17"/>
      <c r="C46" s="30">
        <v>581475</v>
      </c>
      <c r="D46" s="16"/>
      <c r="E46" s="30">
        <v>822260</v>
      </c>
      <c r="F46" s="16"/>
      <c r="G46" s="30">
        <v>967354</v>
      </c>
      <c r="H46" s="16"/>
      <c r="I46" s="30">
        <v>398665</v>
      </c>
      <c r="J46" s="16"/>
      <c r="K46" s="16">
        <f t="shared" si="0"/>
        <v>2769754</v>
      </c>
      <c r="L46" s="16"/>
      <c r="M46" s="30">
        <v>1649792</v>
      </c>
      <c r="N46" s="16"/>
      <c r="O46" s="30">
        <v>848175</v>
      </c>
      <c r="P46" s="16"/>
      <c r="Q46" s="30">
        <f>1+271786</f>
        <v>271787</v>
      </c>
      <c r="R46" s="5"/>
      <c r="S46" s="5"/>
      <c r="T46" s="5"/>
      <c r="U46" s="5"/>
      <c r="V46" s="5"/>
      <c r="W46" s="5"/>
    </row>
    <row r="47" spans="1:23" s="6" customFormat="1" ht="13.5" customHeight="1">
      <c r="A47" s="16" t="s">
        <v>44</v>
      </c>
      <c r="B47" s="17" t="s">
        <v>13</v>
      </c>
      <c r="C47" s="30">
        <v>378860</v>
      </c>
      <c r="D47" s="16"/>
      <c r="E47" s="30">
        <v>149645</v>
      </c>
      <c r="F47" s="16"/>
      <c r="G47" s="30">
        <v>426375</v>
      </c>
      <c r="H47" s="16"/>
      <c r="I47" s="30">
        <v>31757</v>
      </c>
      <c r="J47" s="16"/>
      <c r="K47" s="16">
        <f t="shared" si="0"/>
        <v>986637</v>
      </c>
      <c r="L47" s="16"/>
      <c r="M47" s="30">
        <v>570893</v>
      </c>
      <c r="N47" s="16"/>
      <c r="O47" s="30">
        <v>334157</v>
      </c>
      <c r="P47" s="16"/>
      <c r="Q47" s="30">
        <v>81587</v>
      </c>
      <c r="R47" s="5"/>
      <c r="S47" s="5"/>
      <c r="T47" s="5"/>
      <c r="U47" s="5"/>
      <c r="V47" s="5"/>
      <c r="W47" s="5"/>
    </row>
    <row r="48" spans="1:23" s="6" customFormat="1" ht="13.5" customHeight="1">
      <c r="A48" s="16" t="s">
        <v>45</v>
      </c>
      <c r="B48" s="17"/>
      <c r="C48" s="30">
        <v>23385</v>
      </c>
      <c r="D48" s="16"/>
      <c r="E48" s="30">
        <v>0</v>
      </c>
      <c r="F48" s="16"/>
      <c r="G48" s="30">
        <v>85365</v>
      </c>
      <c r="H48" s="16"/>
      <c r="I48" s="30">
        <v>4564</v>
      </c>
      <c r="J48" s="16"/>
      <c r="K48" s="16">
        <f t="shared" si="0"/>
        <v>113314</v>
      </c>
      <c r="L48" s="16"/>
      <c r="M48" s="30">
        <v>87206</v>
      </c>
      <c r="N48" s="16"/>
      <c r="O48" s="30">
        <v>20611</v>
      </c>
      <c r="P48" s="16"/>
      <c r="Q48" s="30">
        <f>-2+5499</f>
        <v>5497</v>
      </c>
      <c r="R48" s="5"/>
      <c r="S48" s="5"/>
      <c r="T48" s="5"/>
      <c r="U48" s="5"/>
      <c r="V48" s="5"/>
      <c r="W48" s="5"/>
    </row>
    <row r="49" spans="1:23" s="6" customFormat="1" ht="13.5" customHeight="1">
      <c r="A49" s="16" t="s">
        <v>85</v>
      </c>
      <c r="B49" s="17"/>
      <c r="C49" s="30">
        <v>875453</v>
      </c>
      <c r="D49" s="16"/>
      <c r="E49" s="30">
        <v>935017</v>
      </c>
      <c r="F49" s="16"/>
      <c r="G49" s="30">
        <v>528931</v>
      </c>
      <c r="H49" s="16"/>
      <c r="I49" s="30">
        <v>275297</v>
      </c>
      <c r="J49" s="16"/>
      <c r="K49" s="16">
        <f t="shared" si="0"/>
        <v>2614698</v>
      </c>
      <c r="L49" s="16"/>
      <c r="M49" s="30">
        <v>1572459</v>
      </c>
      <c r="N49" s="16"/>
      <c r="O49" s="30">
        <v>756411</v>
      </c>
      <c r="P49" s="16"/>
      <c r="Q49" s="30">
        <v>285828</v>
      </c>
      <c r="R49" s="5"/>
      <c r="S49" s="5"/>
      <c r="T49" s="5"/>
      <c r="U49" s="5"/>
      <c r="V49" s="5"/>
      <c r="W49" s="5"/>
    </row>
    <row r="50" spans="1:23" s="6" customFormat="1" ht="13.5" customHeight="1">
      <c r="A50" s="16" t="s">
        <v>46</v>
      </c>
      <c r="B50" s="17"/>
      <c r="C50" s="30">
        <v>949051</v>
      </c>
      <c r="D50" s="16"/>
      <c r="E50" s="30">
        <v>205039</v>
      </c>
      <c r="F50" s="16"/>
      <c r="G50" s="30">
        <v>146141</v>
      </c>
      <c r="H50" s="16"/>
      <c r="I50" s="30">
        <v>706050</v>
      </c>
      <c r="J50" s="16"/>
      <c r="K50" s="16">
        <f t="shared" si="0"/>
        <v>2006281</v>
      </c>
      <c r="L50" s="16"/>
      <c r="M50" s="30">
        <v>1193459</v>
      </c>
      <c r="N50" s="16"/>
      <c r="O50" s="30">
        <v>758786</v>
      </c>
      <c r="P50" s="16"/>
      <c r="Q50" s="30">
        <v>54036</v>
      </c>
      <c r="R50" s="5"/>
      <c r="S50" s="5"/>
      <c r="T50" s="5"/>
      <c r="U50" s="5"/>
      <c r="V50" s="5"/>
      <c r="W50" s="5"/>
    </row>
    <row r="51" spans="1:23" s="6" customFormat="1" ht="13.5" customHeight="1">
      <c r="A51" s="16" t="s">
        <v>47</v>
      </c>
      <c r="B51" s="17"/>
      <c r="C51" s="30">
        <v>18411</v>
      </c>
      <c r="D51" s="16"/>
      <c r="E51" s="30">
        <v>73190</v>
      </c>
      <c r="F51" s="16"/>
      <c r="G51" s="30">
        <v>5327</v>
      </c>
      <c r="H51" s="16"/>
      <c r="I51" s="30">
        <v>11800</v>
      </c>
      <c r="J51" s="16"/>
      <c r="K51" s="16">
        <f t="shared" si="0"/>
        <v>108728</v>
      </c>
      <c r="L51" s="16"/>
      <c r="M51" s="30">
        <v>57296</v>
      </c>
      <c r="N51" s="16"/>
      <c r="O51" s="30">
        <v>26620</v>
      </c>
      <c r="P51" s="16"/>
      <c r="Q51" s="30">
        <v>24812</v>
      </c>
      <c r="R51" s="5"/>
      <c r="S51" s="5"/>
      <c r="T51" s="5"/>
      <c r="U51" s="5"/>
      <c r="V51" s="5"/>
      <c r="W51" s="5"/>
    </row>
    <row r="52" spans="1:23" s="6" customFormat="1" ht="13.5" customHeight="1">
      <c r="A52" s="16" t="s">
        <v>86</v>
      </c>
      <c r="B52" s="17"/>
      <c r="C52" s="30">
        <v>0</v>
      </c>
      <c r="D52" s="16"/>
      <c r="E52" s="30">
        <v>414286</v>
      </c>
      <c r="F52" s="16"/>
      <c r="G52" s="30">
        <v>298560</v>
      </c>
      <c r="H52" s="16"/>
      <c r="I52" s="30">
        <v>2875</v>
      </c>
      <c r="J52" s="16"/>
      <c r="K52" s="16">
        <f t="shared" si="0"/>
        <v>715721</v>
      </c>
      <c r="L52" s="16"/>
      <c r="M52" s="30">
        <v>210681</v>
      </c>
      <c r="N52" s="16"/>
      <c r="O52" s="30">
        <v>455765</v>
      </c>
      <c r="P52" s="16"/>
      <c r="Q52" s="30">
        <v>49275</v>
      </c>
      <c r="R52" s="5"/>
      <c r="S52" s="5"/>
      <c r="T52" s="5"/>
      <c r="U52" s="5"/>
      <c r="V52" s="5"/>
      <c r="W52" s="5"/>
    </row>
    <row r="53" spans="1:23" s="6" customFormat="1" ht="13.5" customHeight="1">
      <c r="A53" s="16" t="s">
        <v>66</v>
      </c>
      <c r="B53" s="17"/>
      <c r="C53" s="30">
        <v>19983</v>
      </c>
      <c r="D53" s="16"/>
      <c r="E53" s="30">
        <v>639903</v>
      </c>
      <c r="F53" s="16"/>
      <c r="G53" s="30">
        <v>58940</v>
      </c>
      <c r="H53" s="16"/>
      <c r="I53" s="30">
        <v>11200</v>
      </c>
      <c r="J53" s="16"/>
      <c r="K53" s="31">
        <f t="shared" si="0"/>
        <v>730026</v>
      </c>
      <c r="L53" s="16"/>
      <c r="M53" s="30">
        <v>88031</v>
      </c>
      <c r="N53" s="16"/>
      <c r="O53" s="30">
        <v>619298</v>
      </c>
      <c r="P53" s="16"/>
      <c r="Q53" s="30">
        <v>22697</v>
      </c>
      <c r="R53" s="5"/>
      <c r="S53" s="5"/>
      <c r="T53" s="5"/>
      <c r="U53" s="5"/>
      <c r="V53" s="5"/>
      <c r="W53" s="5"/>
    </row>
    <row r="54" spans="1:23" s="6" customFormat="1" ht="13.5" customHeight="1">
      <c r="A54" s="16" t="s">
        <v>19</v>
      </c>
      <c r="B54" s="17" t="s">
        <v>13</v>
      </c>
      <c r="C54" s="19">
        <f>SUM(C21:C53)</f>
        <v>5242949</v>
      </c>
      <c r="D54" s="16"/>
      <c r="E54" s="19">
        <f>SUM(E21:E53)</f>
        <v>8277302</v>
      </c>
      <c r="F54" s="16"/>
      <c r="G54" s="19">
        <f>SUM(G21:G53)</f>
        <v>6097299</v>
      </c>
      <c r="H54" s="16"/>
      <c r="I54" s="19">
        <f>SUM(I21:I53)</f>
        <v>4694194</v>
      </c>
      <c r="J54" s="16"/>
      <c r="K54" s="18">
        <f t="shared" si="0"/>
        <v>24311744</v>
      </c>
      <c r="L54" s="16"/>
      <c r="M54" s="19">
        <f>SUM(M21:M53)</f>
        <v>12143955</v>
      </c>
      <c r="N54" s="16"/>
      <c r="O54" s="19">
        <f>SUM(O21:O53)</f>
        <v>9983549</v>
      </c>
      <c r="P54" s="16"/>
      <c r="Q54" s="19">
        <f>SUM(Q21:Q53)</f>
        <v>2184240</v>
      </c>
      <c r="R54" s="5"/>
      <c r="S54" s="5"/>
      <c r="T54" s="5"/>
      <c r="U54" s="5"/>
      <c r="V54" s="5"/>
      <c r="W54" s="5"/>
    </row>
    <row r="55" spans="1:23" s="6" customFormat="1" ht="13.5" customHeight="1">
      <c r="A55" s="16"/>
      <c r="B55" s="17"/>
      <c r="C55" s="21"/>
      <c r="D55" s="16"/>
      <c r="E55" s="21"/>
      <c r="F55" s="16"/>
      <c r="G55" s="21"/>
      <c r="H55" s="16"/>
      <c r="I55" s="21"/>
      <c r="J55" s="16"/>
      <c r="K55" s="16"/>
      <c r="L55" s="16"/>
      <c r="M55" s="21"/>
      <c r="N55" s="16"/>
      <c r="O55" s="21"/>
      <c r="P55" s="16"/>
      <c r="Q55" s="21"/>
      <c r="R55" s="5"/>
      <c r="S55" s="5"/>
      <c r="T55" s="5"/>
      <c r="U55" s="5"/>
      <c r="V55" s="5"/>
      <c r="W55" s="5"/>
    </row>
    <row r="56" spans="1:23" s="6" customFormat="1" ht="13.5" customHeight="1">
      <c r="A56" s="16" t="s">
        <v>21</v>
      </c>
      <c r="B56" s="17" t="s">
        <v>13</v>
      </c>
      <c r="C56" s="18">
        <f>SUM(C54,C18)</f>
        <v>5473866</v>
      </c>
      <c r="D56" s="16"/>
      <c r="E56" s="18">
        <f>SUM(E54,E18)</f>
        <v>8277302</v>
      </c>
      <c r="F56" s="16"/>
      <c r="G56" s="18">
        <f>SUM(G54,G18)</f>
        <v>6097299</v>
      </c>
      <c r="H56" s="16"/>
      <c r="I56" s="18">
        <f>SUM(I54,I18)</f>
        <v>4694194</v>
      </c>
      <c r="J56" s="16"/>
      <c r="K56" s="18">
        <f t="shared" si="0"/>
        <v>24542661</v>
      </c>
      <c r="L56" s="16"/>
      <c r="M56" s="18">
        <f>SUM(M54,M18)</f>
        <v>12143955</v>
      </c>
      <c r="N56" s="16"/>
      <c r="O56" s="18">
        <f>SUM(O54,O18)</f>
        <v>10214466</v>
      </c>
      <c r="P56" s="16"/>
      <c r="Q56" s="18">
        <f>SUM(Q54,Q18)</f>
        <v>2184240</v>
      </c>
      <c r="R56" s="5"/>
      <c r="S56" s="5"/>
      <c r="T56" s="5"/>
      <c r="U56" s="5"/>
      <c r="V56" s="5"/>
      <c r="W56" s="5"/>
    </row>
    <row r="57" spans="1:23" s="6" customFormat="1" ht="13.5" customHeight="1">
      <c r="A57" s="16"/>
      <c r="B57" s="17" t="s">
        <v>13</v>
      </c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5"/>
      <c r="S57" s="5"/>
      <c r="T57" s="5"/>
      <c r="U57" s="5"/>
      <c r="V57" s="5"/>
      <c r="W57" s="5"/>
    </row>
    <row r="58" spans="1:23" s="6" customFormat="1" ht="13.5" customHeight="1">
      <c r="A58" s="16" t="s">
        <v>17</v>
      </c>
      <c r="B58" s="17" t="s">
        <v>13</v>
      </c>
      <c r="C58" s="16" t="s">
        <v>13</v>
      </c>
      <c r="D58" s="16"/>
      <c r="E58" s="16" t="s">
        <v>13</v>
      </c>
      <c r="F58" s="16"/>
      <c r="G58" s="16" t="s">
        <v>13</v>
      </c>
      <c r="H58" s="16"/>
      <c r="I58" s="16" t="s">
        <v>13</v>
      </c>
      <c r="J58" s="16"/>
      <c r="K58" s="16"/>
      <c r="L58" s="16"/>
      <c r="M58" s="16" t="s">
        <v>13</v>
      </c>
      <c r="N58" s="16"/>
      <c r="O58" s="16" t="s">
        <v>13</v>
      </c>
      <c r="P58" s="16"/>
      <c r="Q58" s="16" t="s">
        <v>13</v>
      </c>
      <c r="R58" s="5"/>
      <c r="S58" s="5"/>
      <c r="T58" s="5"/>
      <c r="U58" s="5"/>
      <c r="V58" s="5"/>
      <c r="W58" s="5"/>
    </row>
    <row r="59" spans="1:23" s="6" customFormat="1" ht="13.5" customHeight="1">
      <c r="A59" s="16" t="s">
        <v>82</v>
      </c>
      <c r="B59" s="17"/>
      <c r="C59" s="16">
        <v>66320</v>
      </c>
      <c r="D59" s="16"/>
      <c r="E59" s="16">
        <v>0</v>
      </c>
      <c r="F59" s="16"/>
      <c r="G59" s="16">
        <v>0</v>
      </c>
      <c r="H59" s="16"/>
      <c r="I59" s="16">
        <v>0</v>
      </c>
      <c r="J59" s="16"/>
      <c r="K59" s="16">
        <f t="shared" si="0"/>
        <v>66320</v>
      </c>
      <c r="L59" s="16"/>
      <c r="M59" s="16">
        <v>0</v>
      </c>
      <c r="N59" s="16"/>
      <c r="O59" s="16">
        <v>66320</v>
      </c>
      <c r="P59" s="16"/>
      <c r="Q59" s="16">
        <v>0</v>
      </c>
      <c r="R59" s="5"/>
      <c r="S59" s="5"/>
      <c r="T59" s="5"/>
      <c r="U59" s="5"/>
      <c r="V59" s="5"/>
      <c r="W59" s="5"/>
    </row>
    <row r="60" spans="1:23" s="6" customFormat="1" ht="13.5" customHeight="1">
      <c r="A60" s="16" t="s">
        <v>48</v>
      </c>
      <c r="B60" s="17" t="s">
        <v>13</v>
      </c>
      <c r="C60" s="16">
        <v>1884624</v>
      </c>
      <c r="D60" s="16"/>
      <c r="E60" s="16">
        <v>10188</v>
      </c>
      <c r="F60" s="16"/>
      <c r="G60" s="16">
        <v>516424</v>
      </c>
      <c r="H60" s="16"/>
      <c r="I60" s="16">
        <v>522859</v>
      </c>
      <c r="J60" s="16"/>
      <c r="K60" s="16">
        <f t="shared" si="0"/>
        <v>2934095</v>
      </c>
      <c r="L60" s="16"/>
      <c r="M60" s="16">
        <v>1522707</v>
      </c>
      <c r="N60" s="16"/>
      <c r="O60" s="16">
        <v>1127012</v>
      </c>
      <c r="P60" s="16"/>
      <c r="Q60" s="16">
        <v>284376</v>
      </c>
      <c r="R60" s="5"/>
      <c r="S60" s="5"/>
      <c r="T60" s="5"/>
      <c r="U60" s="5"/>
      <c r="V60" s="5"/>
      <c r="W60" s="5"/>
    </row>
    <row r="61" spans="1:23" s="6" customFormat="1" ht="13.5" customHeight="1">
      <c r="A61" s="16" t="s">
        <v>27</v>
      </c>
      <c r="B61" s="17" t="s">
        <v>13</v>
      </c>
      <c r="C61" s="16">
        <v>26316</v>
      </c>
      <c r="D61" s="16"/>
      <c r="E61" s="16">
        <v>4243</v>
      </c>
      <c r="F61" s="16"/>
      <c r="G61" s="16">
        <v>173071</v>
      </c>
      <c r="H61" s="16"/>
      <c r="I61" s="16">
        <v>59695</v>
      </c>
      <c r="J61" s="16"/>
      <c r="K61" s="16">
        <f t="shared" si="0"/>
        <v>263325</v>
      </c>
      <c r="L61" s="16"/>
      <c r="M61" s="16">
        <v>216475</v>
      </c>
      <c r="N61" s="16"/>
      <c r="O61" s="16">
        <v>25642</v>
      </c>
      <c r="P61" s="16"/>
      <c r="Q61" s="16">
        <v>21208</v>
      </c>
      <c r="R61" s="5"/>
      <c r="S61" s="5"/>
      <c r="T61" s="5"/>
      <c r="U61" s="5"/>
      <c r="V61" s="5"/>
      <c r="W61" s="5"/>
    </row>
    <row r="62" spans="1:23" s="6" customFormat="1" ht="13.5" customHeight="1">
      <c r="A62" s="16" t="s">
        <v>28</v>
      </c>
      <c r="B62" s="17"/>
      <c r="C62" s="16">
        <v>4877</v>
      </c>
      <c r="D62" s="16"/>
      <c r="E62" s="16">
        <v>17595</v>
      </c>
      <c r="F62" s="16"/>
      <c r="G62" s="16">
        <v>43062</v>
      </c>
      <c r="H62" s="16"/>
      <c r="I62" s="16">
        <v>1676</v>
      </c>
      <c r="J62" s="16"/>
      <c r="K62" s="16">
        <f t="shared" si="0"/>
        <v>67210</v>
      </c>
      <c r="L62" s="16"/>
      <c r="M62" s="16">
        <v>17588</v>
      </c>
      <c r="N62" s="16"/>
      <c r="O62" s="16">
        <v>48022</v>
      </c>
      <c r="P62" s="16"/>
      <c r="Q62" s="16">
        <v>1600</v>
      </c>
      <c r="R62" s="5"/>
      <c r="S62" s="5"/>
      <c r="T62" s="5"/>
      <c r="U62" s="5"/>
      <c r="V62" s="5"/>
      <c r="W62" s="5"/>
    </row>
    <row r="63" spans="1:23" s="6" customFormat="1" ht="13.5" customHeight="1">
      <c r="A63" s="16" t="s">
        <v>83</v>
      </c>
      <c r="B63" s="17"/>
      <c r="C63" s="16">
        <v>67438</v>
      </c>
      <c r="D63" s="16"/>
      <c r="E63" s="16">
        <v>39583</v>
      </c>
      <c r="F63" s="16"/>
      <c r="G63" s="16">
        <v>108884</v>
      </c>
      <c r="H63" s="16"/>
      <c r="I63" s="16">
        <v>43846</v>
      </c>
      <c r="J63" s="16"/>
      <c r="K63" s="16">
        <f t="shared" si="0"/>
        <v>259751</v>
      </c>
      <c r="L63" s="16"/>
      <c r="M63" s="16">
        <v>205949</v>
      </c>
      <c r="N63" s="16"/>
      <c r="O63" s="16">
        <v>40117</v>
      </c>
      <c r="P63" s="16"/>
      <c r="Q63" s="16">
        <v>13685</v>
      </c>
      <c r="R63" s="5"/>
      <c r="S63" s="5"/>
      <c r="T63" s="5"/>
      <c r="U63" s="5"/>
      <c r="V63" s="5"/>
      <c r="W63" s="5"/>
    </row>
    <row r="64" spans="1:23" s="6" customFormat="1" ht="13.5" customHeight="1">
      <c r="A64" s="16" t="s">
        <v>69</v>
      </c>
      <c r="B64" s="17"/>
      <c r="C64" s="16">
        <v>65434</v>
      </c>
      <c r="D64" s="16"/>
      <c r="E64" s="16">
        <v>0</v>
      </c>
      <c r="F64" s="16"/>
      <c r="G64" s="16">
        <v>-328</v>
      </c>
      <c r="H64" s="16"/>
      <c r="I64" s="16">
        <v>5516</v>
      </c>
      <c r="J64" s="16"/>
      <c r="K64" s="16">
        <f t="shared" si="0"/>
        <v>70622</v>
      </c>
      <c r="L64" s="16"/>
      <c r="M64" s="16">
        <v>68482</v>
      </c>
      <c r="N64" s="16"/>
      <c r="O64" s="16">
        <v>2140</v>
      </c>
      <c r="P64" s="16"/>
      <c r="Q64" s="16">
        <v>0</v>
      </c>
      <c r="R64" s="5"/>
      <c r="S64" s="5"/>
      <c r="T64" s="5"/>
      <c r="U64" s="5"/>
      <c r="V64" s="5"/>
      <c r="W64" s="5"/>
    </row>
    <row r="65" spans="1:23" s="6" customFormat="1" ht="13.5" customHeight="1">
      <c r="A65" s="16" t="s">
        <v>76</v>
      </c>
      <c r="B65" s="17"/>
      <c r="C65" s="16">
        <v>3560</v>
      </c>
      <c r="D65" s="16"/>
      <c r="E65" s="16">
        <v>0</v>
      </c>
      <c r="F65" s="16"/>
      <c r="G65" s="16">
        <v>29893</v>
      </c>
      <c r="H65" s="16"/>
      <c r="I65" s="16">
        <v>0</v>
      </c>
      <c r="J65" s="16"/>
      <c r="K65" s="16">
        <f t="shared" si="0"/>
        <v>33453</v>
      </c>
      <c r="L65" s="16"/>
      <c r="M65" s="16">
        <v>13095</v>
      </c>
      <c r="N65" s="16"/>
      <c r="O65" s="16">
        <v>20358</v>
      </c>
      <c r="P65" s="16"/>
      <c r="Q65" s="16">
        <v>0</v>
      </c>
      <c r="R65" s="5"/>
      <c r="S65" s="5"/>
      <c r="T65" s="5"/>
      <c r="U65" s="5"/>
      <c r="V65" s="5"/>
      <c r="W65" s="5"/>
    </row>
    <row r="66" spans="1:23" s="6" customFormat="1" ht="13.5" customHeight="1">
      <c r="A66" s="16" t="s">
        <v>49</v>
      </c>
      <c r="B66" s="17" t="s">
        <v>13</v>
      </c>
      <c r="C66" s="16">
        <v>15511</v>
      </c>
      <c r="D66" s="16"/>
      <c r="E66" s="16">
        <v>9882</v>
      </c>
      <c r="F66" s="16"/>
      <c r="G66" s="16">
        <v>12127</v>
      </c>
      <c r="H66" s="16"/>
      <c r="I66" s="16">
        <v>50060</v>
      </c>
      <c r="J66" s="16"/>
      <c r="K66" s="16">
        <f t="shared" si="0"/>
        <v>87580</v>
      </c>
      <c r="L66" s="16"/>
      <c r="M66" s="16">
        <v>38254</v>
      </c>
      <c r="N66" s="16"/>
      <c r="O66" s="16">
        <v>46899</v>
      </c>
      <c r="P66" s="16"/>
      <c r="Q66" s="16">
        <f>2+2425</f>
        <v>2427</v>
      </c>
      <c r="R66" s="5"/>
      <c r="S66" s="5"/>
      <c r="T66" s="5"/>
      <c r="U66" s="5"/>
      <c r="V66" s="5"/>
      <c r="W66" s="5"/>
    </row>
    <row r="67" spans="1:23" s="6" customFormat="1" ht="13.5" customHeight="1">
      <c r="A67" s="16" t="s">
        <v>32</v>
      </c>
      <c r="B67" s="17"/>
      <c r="C67" s="16">
        <v>186774</v>
      </c>
      <c r="D67" s="16"/>
      <c r="E67" s="16">
        <v>17638</v>
      </c>
      <c r="F67" s="16"/>
      <c r="G67" s="16">
        <v>118485</v>
      </c>
      <c r="H67" s="16"/>
      <c r="I67" s="16">
        <v>22679</v>
      </c>
      <c r="J67" s="16"/>
      <c r="K67" s="16">
        <f t="shared" si="0"/>
        <v>345576</v>
      </c>
      <c r="L67" s="16"/>
      <c r="M67" s="16">
        <v>136255</v>
      </c>
      <c r="N67" s="16"/>
      <c r="O67" s="16">
        <v>198958</v>
      </c>
      <c r="P67" s="16"/>
      <c r="Q67" s="16">
        <f>-1+10364</f>
        <v>10363</v>
      </c>
      <c r="R67" s="5"/>
      <c r="S67" s="5"/>
      <c r="T67" s="5"/>
      <c r="U67" s="5"/>
      <c r="V67" s="5"/>
      <c r="W67" s="5"/>
    </row>
    <row r="68" spans="1:23" s="6" customFormat="1" ht="13.5" customHeight="1">
      <c r="A68" s="16" t="s">
        <v>50</v>
      </c>
      <c r="B68" s="17"/>
      <c r="C68" s="16">
        <v>435401</v>
      </c>
      <c r="D68" s="16"/>
      <c r="E68" s="16">
        <v>0</v>
      </c>
      <c r="F68" s="16"/>
      <c r="G68" s="16">
        <v>1425</v>
      </c>
      <c r="H68" s="16"/>
      <c r="I68" s="16">
        <v>0</v>
      </c>
      <c r="J68" s="16"/>
      <c r="K68" s="16">
        <f t="shared" si="0"/>
        <v>436826</v>
      </c>
      <c r="L68" s="16"/>
      <c r="M68" s="16">
        <v>403101</v>
      </c>
      <c r="N68" s="16"/>
      <c r="O68" s="16">
        <v>22265</v>
      </c>
      <c r="P68" s="16"/>
      <c r="Q68" s="16">
        <f>-1+11461</f>
        <v>11460</v>
      </c>
      <c r="R68" s="5"/>
      <c r="S68" s="5"/>
      <c r="T68" s="5"/>
      <c r="U68" s="5"/>
      <c r="V68" s="5"/>
      <c r="W68" s="5"/>
    </row>
    <row r="69" spans="1:23" s="6" customFormat="1" ht="13.5" customHeight="1">
      <c r="A69" s="16" t="s">
        <v>61</v>
      </c>
      <c r="B69" s="17"/>
      <c r="C69" s="16">
        <v>71393</v>
      </c>
      <c r="D69" s="16"/>
      <c r="E69" s="16">
        <v>1332</v>
      </c>
      <c r="F69" s="16"/>
      <c r="G69" s="16">
        <v>479</v>
      </c>
      <c r="H69" s="16"/>
      <c r="I69" s="16">
        <v>0</v>
      </c>
      <c r="J69" s="16"/>
      <c r="K69" s="16">
        <f t="shared" si="0"/>
        <v>73204</v>
      </c>
      <c r="L69" s="16"/>
      <c r="M69" s="16">
        <v>28066</v>
      </c>
      <c r="N69" s="16"/>
      <c r="O69" s="16">
        <v>44872</v>
      </c>
      <c r="P69" s="16"/>
      <c r="Q69" s="16">
        <f>-1+267</f>
        <v>266</v>
      </c>
      <c r="R69" s="5"/>
      <c r="S69" s="5"/>
      <c r="T69" s="5"/>
      <c r="U69" s="5"/>
      <c r="V69" s="5"/>
      <c r="W69" s="5"/>
    </row>
    <row r="70" spans="1:23" s="6" customFormat="1" ht="13.5" customHeight="1">
      <c r="A70" s="16" t="s">
        <v>34</v>
      </c>
      <c r="B70" s="17"/>
      <c r="C70" s="16">
        <v>0</v>
      </c>
      <c r="D70" s="16"/>
      <c r="E70" s="16">
        <v>6795</v>
      </c>
      <c r="F70" s="16"/>
      <c r="G70" s="16">
        <v>0</v>
      </c>
      <c r="H70" s="16"/>
      <c r="I70" s="16">
        <v>0</v>
      </c>
      <c r="J70" s="16"/>
      <c r="K70" s="16">
        <f t="shared" si="0"/>
        <v>6795</v>
      </c>
      <c r="L70" s="16"/>
      <c r="M70" s="16">
        <v>0</v>
      </c>
      <c r="N70" s="16"/>
      <c r="O70" s="16">
        <v>4785</v>
      </c>
      <c r="P70" s="16"/>
      <c r="Q70" s="16">
        <v>2010</v>
      </c>
      <c r="R70" s="5"/>
      <c r="S70" s="5"/>
      <c r="T70" s="5"/>
      <c r="U70" s="5"/>
      <c r="V70" s="5"/>
      <c r="W70" s="5"/>
    </row>
    <row r="71" spans="1:23" s="6" customFormat="1" ht="13.5" customHeight="1">
      <c r="A71" s="16" t="s">
        <v>51</v>
      </c>
      <c r="B71" s="17" t="s">
        <v>13</v>
      </c>
      <c r="C71" s="16">
        <v>335373</v>
      </c>
      <c r="D71" s="16"/>
      <c r="E71" s="16">
        <v>11499</v>
      </c>
      <c r="F71" s="16"/>
      <c r="G71" s="16">
        <v>416</v>
      </c>
      <c r="H71" s="16"/>
      <c r="I71" s="16">
        <v>197856</v>
      </c>
      <c r="J71" s="16"/>
      <c r="K71" s="16">
        <f t="shared" si="0"/>
        <v>545144</v>
      </c>
      <c r="L71" s="16"/>
      <c r="M71" s="16">
        <v>122343</v>
      </c>
      <c r="N71" s="16"/>
      <c r="O71" s="16">
        <f>-1+422802</f>
        <v>422801</v>
      </c>
      <c r="P71" s="16"/>
      <c r="Q71" s="16">
        <v>0</v>
      </c>
      <c r="R71" s="5"/>
      <c r="S71" s="5"/>
      <c r="T71" s="5"/>
      <c r="U71" s="5"/>
      <c r="V71" s="5"/>
      <c r="W71" s="5"/>
    </row>
    <row r="72" spans="1:23" s="6" customFormat="1" ht="13.5" customHeight="1">
      <c r="A72" s="16" t="s">
        <v>35</v>
      </c>
      <c r="B72" s="17"/>
      <c r="C72" s="16">
        <v>16182</v>
      </c>
      <c r="D72" s="16"/>
      <c r="E72" s="16">
        <v>224470</v>
      </c>
      <c r="F72" s="16"/>
      <c r="G72" s="16">
        <v>13414</v>
      </c>
      <c r="H72" s="16"/>
      <c r="I72" s="16">
        <v>1748</v>
      </c>
      <c r="J72" s="16"/>
      <c r="K72" s="16">
        <f t="shared" si="0"/>
        <v>255814</v>
      </c>
      <c r="L72" s="16"/>
      <c r="M72" s="16">
        <v>160126</v>
      </c>
      <c r="N72" s="16"/>
      <c r="O72" s="16">
        <v>61538</v>
      </c>
      <c r="P72" s="16"/>
      <c r="Q72" s="16">
        <v>34150</v>
      </c>
      <c r="R72" s="5"/>
      <c r="S72" s="5"/>
      <c r="T72" s="5"/>
      <c r="U72" s="5"/>
      <c r="V72" s="5"/>
      <c r="W72" s="5"/>
    </row>
    <row r="73" spans="1:23" s="6" customFormat="1" ht="13.5" customHeight="1">
      <c r="A73" s="16" t="s">
        <v>67</v>
      </c>
      <c r="B73" s="17"/>
      <c r="C73" s="16">
        <v>0</v>
      </c>
      <c r="D73" s="16"/>
      <c r="E73" s="16">
        <v>0</v>
      </c>
      <c r="F73" s="16"/>
      <c r="G73" s="16">
        <v>0</v>
      </c>
      <c r="H73" s="16"/>
      <c r="I73" s="16">
        <v>4980</v>
      </c>
      <c r="J73" s="16"/>
      <c r="K73" s="21">
        <f t="shared" si="0"/>
        <v>4980</v>
      </c>
      <c r="L73" s="16"/>
      <c r="M73" s="16">
        <v>4314</v>
      </c>
      <c r="N73" s="16"/>
      <c r="O73" s="16">
        <v>666</v>
      </c>
      <c r="P73" s="16"/>
      <c r="Q73" s="16">
        <v>0</v>
      </c>
      <c r="R73" s="5"/>
      <c r="S73" s="5"/>
      <c r="T73" s="5"/>
      <c r="U73" s="5"/>
      <c r="V73" s="5"/>
      <c r="W73" s="5"/>
    </row>
    <row r="74" spans="1:23" s="6" customFormat="1" ht="13.5" customHeight="1">
      <c r="A74" s="16" t="s">
        <v>52</v>
      </c>
      <c r="B74" s="17" t="s">
        <v>13</v>
      </c>
      <c r="C74" s="16">
        <v>358958</v>
      </c>
      <c r="D74" s="16"/>
      <c r="E74" s="16">
        <v>0</v>
      </c>
      <c r="F74" s="16"/>
      <c r="G74" s="16">
        <v>970</v>
      </c>
      <c r="H74" s="16"/>
      <c r="I74" s="16">
        <v>27990</v>
      </c>
      <c r="J74" s="16"/>
      <c r="K74" s="16">
        <f t="shared" si="0"/>
        <v>387918</v>
      </c>
      <c r="L74" s="16"/>
      <c r="M74" s="16">
        <v>271632</v>
      </c>
      <c r="N74" s="16"/>
      <c r="O74" s="16">
        <v>53827</v>
      </c>
      <c r="P74" s="16"/>
      <c r="Q74" s="16">
        <v>62459</v>
      </c>
      <c r="R74" s="5"/>
      <c r="S74" s="5"/>
      <c r="T74" s="5"/>
      <c r="U74" s="5"/>
      <c r="V74" s="5"/>
      <c r="W74" s="5"/>
    </row>
    <row r="75" spans="1:23" s="6" customFormat="1" ht="13.5" customHeight="1">
      <c r="A75" s="16" t="s">
        <v>74</v>
      </c>
      <c r="B75" s="17"/>
      <c r="C75" s="16">
        <v>0</v>
      </c>
      <c r="D75" s="16"/>
      <c r="E75" s="16">
        <v>0</v>
      </c>
      <c r="F75" s="16"/>
      <c r="G75" s="16">
        <v>6416</v>
      </c>
      <c r="H75" s="16"/>
      <c r="I75" s="16">
        <v>220</v>
      </c>
      <c r="J75" s="16"/>
      <c r="K75" s="16">
        <f t="shared" si="0"/>
        <v>6636</v>
      </c>
      <c r="L75" s="16"/>
      <c r="M75" s="16">
        <v>0</v>
      </c>
      <c r="N75" s="16"/>
      <c r="O75" s="16">
        <v>6636</v>
      </c>
      <c r="P75" s="16"/>
      <c r="Q75" s="16">
        <v>0</v>
      </c>
      <c r="R75" s="5"/>
      <c r="S75" s="5"/>
      <c r="T75" s="5"/>
      <c r="U75" s="5"/>
      <c r="V75" s="5"/>
      <c r="W75" s="5"/>
    </row>
    <row r="76" spans="1:23" s="6" customFormat="1" ht="13.5" customHeight="1">
      <c r="A76" s="16" t="s">
        <v>53</v>
      </c>
      <c r="B76" s="17"/>
      <c r="C76" s="16">
        <v>23904</v>
      </c>
      <c r="D76" s="16"/>
      <c r="E76" s="16">
        <v>0</v>
      </c>
      <c r="F76" s="16"/>
      <c r="G76" s="16">
        <v>0</v>
      </c>
      <c r="H76" s="16"/>
      <c r="I76" s="16">
        <v>0</v>
      </c>
      <c r="J76" s="16"/>
      <c r="K76" s="16">
        <f t="shared" si="0"/>
        <v>23904</v>
      </c>
      <c r="L76" s="16"/>
      <c r="M76" s="16">
        <v>10200</v>
      </c>
      <c r="N76" s="16"/>
      <c r="O76" s="16">
        <v>10954</v>
      </c>
      <c r="P76" s="16"/>
      <c r="Q76" s="16">
        <v>2750</v>
      </c>
      <c r="R76" s="5"/>
      <c r="S76" s="5"/>
      <c r="T76" s="5"/>
      <c r="U76" s="5"/>
      <c r="V76" s="5"/>
      <c r="W76" s="5"/>
    </row>
    <row r="77" spans="1:23" s="6" customFormat="1" ht="13.5" customHeight="1">
      <c r="A77" s="16" t="s">
        <v>54</v>
      </c>
      <c r="B77" s="17"/>
      <c r="C77" s="16">
        <v>0</v>
      </c>
      <c r="D77" s="16"/>
      <c r="E77" s="16">
        <v>267540</v>
      </c>
      <c r="F77" s="16"/>
      <c r="G77" s="16">
        <v>599137</v>
      </c>
      <c r="H77" s="16"/>
      <c r="I77" s="16">
        <v>570491</v>
      </c>
      <c r="J77" s="16"/>
      <c r="K77" s="16">
        <f t="shared" si="0"/>
        <v>1437168</v>
      </c>
      <c r="L77" s="16"/>
      <c r="M77" s="16">
        <v>796628</v>
      </c>
      <c r="N77" s="16"/>
      <c r="O77" s="16">
        <v>500401</v>
      </c>
      <c r="P77" s="16"/>
      <c r="Q77" s="16">
        <v>140139</v>
      </c>
      <c r="R77" s="5"/>
      <c r="S77" s="5"/>
      <c r="T77" s="5"/>
      <c r="U77" s="5"/>
      <c r="V77" s="5"/>
      <c r="W77" s="5"/>
    </row>
    <row r="78" spans="1:23" s="6" customFormat="1" ht="13.5" customHeight="1">
      <c r="A78" s="16" t="s">
        <v>87</v>
      </c>
      <c r="B78" s="17"/>
      <c r="C78" s="16">
        <v>0</v>
      </c>
      <c r="D78" s="16"/>
      <c r="E78" s="16">
        <v>0</v>
      </c>
      <c r="F78" s="16"/>
      <c r="G78" s="16">
        <v>334</v>
      </c>
      <c r="H78" s="16"/>
      <c r="I78" s="16">
        <v>0</v>
      </c>
      <c r="J78" s="16"/>
      <c r="K78" s="16">
        <f>IF(SUM(C78:I78)=SUM(M78:Q78),SUM(C78:I78),SUM(M78:Q78)-SUM(C78:I78))</f>
        <v>334</v>
      </c>
      <c r="L78" s="16"/>
      <c r="M78" s="16">
        <v>0</v>
      </c>
      <c r="N78" s="16"/>
      <c r="O78" s="16">
        <v>334</v>
      </c>
      <c r="P78" s="16"/>
      <c r="Q78" s="16">
        <v>0</v>
      </c>
      <c r="R78" s="5"/>
      <c r="S78" s="5"/>
      <c r="T78" s="5"/>
      <c r="U78" s="5"/>
      <c r="V78" s="5"/>
      <c r="W78" s="5"/>
    </row>
    <row r="79" spans="1:23" s="6" customFormat="1" ht="13.5" customHeight="1">
      <c r="A79" s="16" t="s">
        <v>55</v>
      </c>
      <c r="B79" s="17"/>
      <c r="C79" s="16">
        <v>0</v>
      </c>
      <c r="D79" s="16"/>
      <c r="E79" s="16">
        <v>0</v>
      </c>
      <c r="F79" s="16"/>
      <c r="G79" s="16">
        <v>18952</v>
      </c>
      <c r="H79" s="16"/>
      <c r="I79" s="16">
        <v>30388</v>
      </c>
      <c r="J79" s="16"/>
      <c r="K79" s="16">
        <f aca="true" t="shared" si="1" ref="K79:K119">IF(SUM(C79:I79)=SUM(M79:Q79),SUM(C79:I79),SUM(M79:Q79)-SUM(C79:I79))</f>
        <v>49340</v>
      </c>
      <c r="L79" s="16"/>
      <c r="M79" s="16">
        <v>1738</v>
      </c>
      <c r="N79" s="16"/>
      <c r="O79" s="16">
        <v>47602</v>
      </c>
      <c r="P79" s="16"/>
      <c r="Q79" s="16">
        <v>0</v>
      </c>
      <c r="R79" s="5"/>
      <c r="S79" s="5"/>
      <c r="T79" s="5"/>
      <c r="U79" s="5"/>
      <c r="V79" s="5"/>
      <c r="W79" s="5"/>
    </row>
    <row r="80" spans="1:23" s="6" customFormat="1" ht="13.5" customHeight="1">
      <c r="A80" s="16" t="s">
        <v>56</v>
      </c>
      <c r="B80" s="17" t="s">
        <v>13</v>
      </c>
      <c r="C80" s="16">
        <v>0</v>
      </c>
      <c r="D80" s="16"/>
      <c r="E80" s="16">
        <v>0</v>
      </c>
      <c r="F80" s="16"/>
      <c r="G80" s="16">
        <v>2006</v>
      </c>
      <c r="H80" s="16"/>
      <c r="I80" s="16">
        <v>113298</v>
      </c>
      <c r="J80" s="16"/>
      <c r="K80" s="16">
        <f t="shared" si="1"/>
        <v>115304</v>
      </c>
      <c r="L80" s="16"/>
      <c r="M80" s="16">
        <v>13800</v>
      </c>
      <c r="N80" s="16"/>
      <c r="O80" s="16">
        <v>101504</v>
      </c>
      <c r="P80" s="16"/>
      <c r="Q80" s="16">
        <v>0</v>
      </c>
      <c r="R80" s="5"/>
      <c r="S80" s="5"/>
      <c r="T80" s="5"/>
      <c r="U80" s="5"/>
      <c r="V80" s="5"/>
      <c r="W80" s="5"/>
    </row>
    <row r="81" spans="1:23" s="6" customFormat="1" ht="13.5" customHeight="1">
      <c r="A81" s="16" t="s">
        <v>63</v>
      </c>
      <c r="B81" s="17"/>
      <c r="C81" s="16">
        <v>949063</v>
      </c>
      <c r="D81" s="16"/>
      <c r="E81" s="16">
        <v>6516</v>
      </c>
      <c r="F81" s="16"/>
      <c r="G81" s="16">
        <v>42879</v>
      </c>
      <c r="H81" s="16"/>
      <c r="I81" s="16">
        <v>40102</v>
      </c>
      <c r="J81" s="16"/>
      <c r="K81" s="16">
        <f t="shared" si="1"/>
        <v>1038560</v>
      </c>
      <c r="L81" s="16"/>
      <c r="M81" s="16">
        <v>845792</v>
      </c>
      <c r="N81" s="16"/>
      <c r="O81" s="16">
        <v>155116</v>
      </c>
      <c r="P81" s="16"/>
      <c r="Q81" s="16">
        <f>-1+37653</f>
        <v>37652</v>
      </c>
      <c r="R81" s="5"/>
      <c r="S81" s="5"/>
      <c r="T81" s="5"/>
      <c r="U81" s="5"/>
      <c r="V81" s="5"/>
      <c r="W81" s="5"/>
    </row>
    <row r="82" spans="1:23" s="6" customFormat="1" ht="13.5" customHeight="1">
      <c r="A82" s="16" t="s">
        <v>64</v>
      </c>
      <c r="B82" s="17"/>
      <c r="C82" s="16">
        <v>564940</v>
      </c>
      <c r="D82" s="16"/>
      <c r="E82" s="16">
        <v>0</v>
      </c>
      <c r="F82" s="16"/>
      <c r="G82" s="16">
        <v>145080</v>
      </c>
      <c r="H82" s="16"/>
      <c r="I82" s="16">
        <v>16812</v>
      </c>
      <c r="J82" s="16"/>
      <c r="K82" s="16">
        <f t="shared" si="1"/>
        <v>726832</v>
      </c>
      <c r="L82" s="16"/>
      <c r="M82" s="16">
        <v>549851</v>
      </c>
      <c r="N82" s="16"/>
      <c r="O82" s="16">
        <v>135052</v>
      </c>
      <c r="P82" s="16"/>
      <c r="Q82" s="16">
        <v>41929</v>
      </c>
      <c r="R82" s="5"/>
      <c r="S82" s="5"/>
      <c r="T82" s="5"/>
      <c r="U82" s="5"/>
      <c r="V82" s="5"/>
      <c r="W82" s="5"/>
    </row>
    <row r="83" spans="1:23" s="6" customFormat="1" ht="13.5" customHeight="1">
      <c r="A83" s="16" t="s">
        <v>81</v>
      </c>
      <c r="B83" s="17"/>
      <c r="C83" s="16">
        <v>4956</v>
      </c>
      <c r="D83" s="16"/>
      <c r="E83" s="16">
        <v>2768</v>
      </c>
      <c r="F83" s="16"/>
      <c r="G83" s="16">
        <v>24966</v>
      </c>
      <c r="H83" s="16"/>
      <c r="I83" s="16">
        <v>5338</v>
      </c>
      <c r="J83" s="16"/>
      <c r="K83" s="16">
        <f t="shared" si="1"/>
        <v>38028</v>
      </c>
      <c r="L83" s="16"/>
      <c r="M83" s="16">
        <v>14280</v>
      </c>
      <c r="N83" s="16"/>
      <c r="O83" s="16">
        <v>22930</v>
      </c>
      <c r="P83" s="16"/>
      <c r="Q83" s="16">
        <f>-1+819</f>
        <v>818</v>
      </c>
      <c r="R83" s="5"/>
      <c r="S83" s="5"/>
      <c r="T83" s="5"/>
      <c r="U83" s="5"/>
      <c r="V83" s="5"/>
      <c r="W83" s="5"/>
    </row>
    <row r="84" spans="1:23" s="6" customFormat="1" ht="13.5" customHeight="1">
      <c r="A84" s="16" t="s">
        <v>70</v>
      </c>
      <c r="B84" s="17"/>
      <c r="C84" s="16">
        <v>47116</v>
      </c>
      <c r="D84" s="16"/>
      <c r="E84" s="16">
        <v>7592</v>
      </c>
      <c r="F84" s="16"/>
      <c r="G84" s="16">
        <v>63558</v>
      </c>
      <c r="H84" s="16"/>
      <c r="I84" s="16">
        <v>11142</v>
      </c>
      <c r="J84" s="16"/>
      <c r="K84" s="16">
        <f t="shared" si="1"/>
        <v>129408</v>
      </c>
      <c r="L84" s="16"/>
      <c r="M84" s="16">
        <v>55510</v>
      </c>
      <c r="N84" s="16"/>
      <c r="O84" s="16">
        <v>71021</v>
      </c>
      <c r="P84" s="16"/>
      <c r="Q84" s="16">
        <v>2877</v>
      </c>
      <c r="R84" s="5"/>
      <c r="S84" s="5"/>
      <c r="T84" s="5"/>
      <c r="U84" s="5"/>
      <c r="V84" s="5"/>
      <c r="W84" s="5"/>
    </row>
    <row r="85" spans="1:23" s="6" customFormat="1" ht="13.5" customHeight="1">
      <c r="A85" s="16" t="s">
        <v>44</v>
      </c>
      <c r="B85" s="17"/>
      <c r="C85" s="16">
        <v>58687</v>
      </c>
      <c r="D85" s="16"/>
      <c r="E85" s="16">
        <v>138629</v>
      </c>
      <c r="F85" s="16"/>
      <c r="G85" s="16">
        <v>108438</v>
      </c>
      <c r="H85" s="16"/>
      <c r="I85" s="16">
        <v>12048</v>
      </c>
      <c r="J85" s="16"/>
      <c r="K85" s="16">
        <f t="shared" si="1"/>
        <v>317802</v>
      </c>
      <c r="L85" s="16"/>
      <c r="M85" s="16">
        <v>241494</v>
      </c>
      <c r="N85" s="16"/>
      <c r="O85" s="16">
        <v>67764</v>
      </c>
      <c r="P85" s="16"/>
      <c r="Q85" s="16">
        <v>8544</v>
      </c>
      <c r="R85" s="5"/>
      <c r="S85" s="5"/>
      <c r="T85" s="5"/>
      <c r="U85" s="5"/>
      <c r="V85" s="5"/>
      <c r="W85" s="5"/>
    </row>
    <row r="86" spans="1:23" s="6" customFormat="1" ht="13.5" customHeight="1">
      <c r="A86" s="16" t="s">
        <v>85</v>
      </c>
      <c r="B86" s="17"/>
      <c r="C86" s="16">
        <v>-948</v>
      </c>
      <c r="D86" s="16"/>
      <c r="E86" s="16">
        <v>0</v>
      </c>
      <c r="F86" s="16"/>
      <c r="G86" s="16">
        <v>2950</v>
      </c>
      <c r="H86" s="16"/>
      <c r="I86" s="16">
        <v>2611</v>
      </c>
      <c r="J86" s="22"/>
      <c r="K86" s="16">
        <f t="shared" si="1"/>
        <v>4613</v>
      </c>
      <c r="L86" s="22"/>
      <c r="M86" s="16">
        <v>-1050</v>
      </c>
      <c r="N86" s="16"/>
      <c r="O86" s="16">
        <v>5827</v>
      </c>
      <c r="P86" s="16"/>
      <c r="Q86" s="16">
        <f>1-165</f>
        <v>-164</v>
      </c>
      <c r="R86" s="5"/>
      <c r="S86" s="5"/>
      <c r="T86" s="5"/>
      <c r="U86" s="5"/>
      <c r="V86" s="5"/>
      <c r="W86" s="5"/>
    </row>
    <row r="87" spans="1:23" s="6" customFormat="1" ht="13.5" customHeight="1">
      <c r="A87" s="16" t="s">
        <v>57</v>
      </c>
      <c r="B87" s="17"/>
      <c r="C87" s="16">
        <v>152064</v>
      </c>
      <c r="D87" s="16"/>
      <c r="E87" s="16">
        <v>23618</v>
      </c>
      <c r="F87" s="16"/>
      <c r="G87" s="16">
        <v>78615</v>
      </c>
      <c r="H87" s="16"/>
      <c r="I87" s="16">
        <v>42521</v>
      </c>
      <c r="J87" s="21"/>
      <c r="K87" s="16">
        <f t="shared" si="1"/>
        <v>296818</v>
      </c>
      <c r="L87" s="21"/>
      <c r="M87" s="16">
        <v>177791</v>
      </c>
      <c r="N87" s="16"/>
      <c r="O87" s="16">
        <v>101532</v>
      </c>
      <c r="P87" s="16"/>
      <c r="Q87" s="16">
        <f>1+17494</f>
        <v>17495</v>
      </c>
      <c r="R87" s="5"/>
      <c r="S87" s="5"/>
      <c r="T87" s="5"/>
      <c r="U87" s="5"/>
      <c r="V87" s="5"/>
      <c r="W87" s="5"/>
    </row>
    <row r="88" spans="1:23" s="6" customFormat="1" ht="13.5" customHeight="1">
      <c r="A88" s="16" t="s">
        <v>58</v>
      </c>
      <c r="B88" s="17"/>
      <c r="C88" s="16">
        <v>956174</v>
      </c>
      <c r="D88" s="16"/>
      <c r="E88" s="16">
        <v>0</v>
      </c>
      <c r="F88" s="16"/>
      <c r="G88" s="16">
        <v>54299</v>
      </c>
      <c r="H88" s="16"/>
      <c r="I88" s="16">
        <v>4459</v>
      </c>
      <c r="J88" s="21"/>
      <c r="K88" s="16">
        <f t="shared" si="1"/>
        <v>1014932</v>
      </c>
      <c r="L88" s="21"/>
      <c r="M88" s="16">
        <v>864691</v>
      </c>
      <c r="N88" s="16"/>
      <c r="O88" s="16">
        <v>112256</v>
      </c>
      <c r="P88" s="16"/>
      <c r="Q88" s="16">
        <v>37985</v>
      </c>
      <c r="R88" s="5"/>
      <c r="S88" s="5"/>
      <c r="T88" s="5"/>
      <c r="U88" s="5"/>
      <c r="V88" s="5"/>
      <c r="W88" s="5"/>
    </row>
    <row r="89" spans="1:23" s="6" customFormat="1" ht="13.5" customHeight="1">
      <c r="A89" s="16" t="s">
        <v>59</v>
      </c>
      <c r="B89" s="17"/>
      <c r="C89" s="16">
        <v>79327</v>
      </c>
      <c r="D89" s="16"/>
      <c r="E89" s="16">
        <v>41135</v>
      </c>
      <c r="F89" s="16"/>
      <c r="G89" s="16">
        <v>31604</v>
      </c>
      <c r="H89" s="16"/>
      <c r="I89" s="16">
        <v>6395</v>
      </c>
      <c r="J89" s="21"/>
      <c r="K89" s="16">
        <f t="shared" si="1"/>
        <v>158461</v>
      </c>
      <c r="L89" s="21"/>
      <c r="M89" s="16">
        <v>89248</v>
      </c>
      <c r="N89" s="16"/>
      <c r="O89" s="16">
        <v>60906</v>
      </c>
      <c r="P89" s="16"/>
      <c r="Q89" s="16">
        <v>8307</v>
      </c>
      <c r="R89" s="5"/>
      <c r="S89" s="5"/>
      <c r="T89" s="5"/>
      <c r="U89" s="5"/>
      <c r="V89" s="5"/>
      <c r="W89" s="5"/>
    </row>
    <row r="90" spans="1:23" s="6" customFormat="1" ht="13.5" customHeight="1">
      <c r="A90" s="16" t="s">
        <v>60</v>
      </c>
      <c r="B90" s="17"/>
      <c r="C90" s="16">
        <v>1085065</v>
      </c>
      <c r="D90" s="16"/>
      <c r="E90" s="16">
        <v>0</v>
      </c>
      <c r="F90" s="16"/>
      <c r="G90" s="16">
        <v>35115</v>
      </c>
      <c r="H90" s="16"/>
      <c r="I90" s="16">
        <v>0</v>
      </c>
      <c r="J90" s="21"/>
      <c r="K90" s="21">
        <f t="shared" si="1"/>
        <v>1120180</v>
      </c>
      <c r="L90" s="21"/>
      <c r="M90" s="16">
        <v>991045</v>
      </c>
      <c r="N90" s="16"/>
      <c r="O90" s="16">
        <v>98511</v>
      </c>
      <c r="P90" s="16"/>
      <c r="Q90" s="16">
        <f>1+30623</f>
        <v>30624</v>
      </c>
      <c r="R90" s="5"/>
      <c r="S90" s="5"/>
      <c r="T90" s="5"/>
      <c r="U90" s="5"/>
      <c r="V90" s="5"/>
      <c r="W90" s="5"/>
    </row>
    <row r="91" spans="1:23" s="6" customFormat="1" ht="13.5" customHeight="1">
      <c r="A91" s="16" t="s">
        <v>86</v>
      </c>
      <c r="B91" s="17"/>
      <c r="C91" s="16">
        <v>0</v>
      </c>
      <c r="D91" s="16"/>
      <c r="E91" s="16">
        <v>50591</v>
      </c>
      <c r="F91" s="16"/>
      <c r="G91" s="16">
        <v>660</v>
      </c>
      <c r="H91" s="16"/>
      <c r="I91" s="16">
        <v>0</v>
      </c>
      <c r="J91" s="21"/>
      <c r="K91" s="31">
        <f>IF(SUM(C91:I91)=SUM(M91:Q91),SUM(C91:I91),SUM(M91:Q91)-SUM(C91:I91))</f>
        <v>51251</v>
      </c>
      <c r="L91" s="21"/>
      <c r="M91" s="16">
        <v>17894</v>
      </c>
      <c r="N91" s="16"/>
      <c r="O91" s="16">
        <v>18394</v>
      </c>
      <c r="P91" s="16"/>
      <c r="Q91" s="16">
        <f>-1+14964</f>
        <v>14963</v>
      </c>
      <c r="R91" s="5"/>
      <c r="S91" s="5"/>
      <c r="T91" s="5"/>
      <c r="U91" s="5"/>
      <c r="V91" s="5"/>
      <c r="W91" s="5"/>
    </row>
    <row r="92" spans="1:23" s="6" customFormat="1" ht="13.5" customHeight="1">
      <c r="A92" s="20"/>
      <c r="B92" s="17"/>
      <c r="C92" s="28"/>
      <c r="D92" s="16"/>
      <c r="E92" s="28"/>
      <c r="F92" s="16"/>
      <c r="G92" s="28"/>
      <c r="H92" s="16"/>
      <c r="I92" s="28"/>
      <c r="J92" s="16"/>
      <c r="K92" s="16"/>
      <c r="L92" s="16"/>
      <c r="M92" s="28"/>
      <c r="N92" s="16"/>
      <c r="O92" s="28"/>
      <c r="P92" s="16"/>
      <c r="Q92" s="28"/>
      <c r="R92" s="5"/>
      <c r="S92" s="5"/>
      <c r="T92" s="5"/>
      <c r="U92" s="5"/>
      <c r="V92" s="5"/>
      <c r="W92" s="5"/>
    </row>
    <row r="93" spans="1:23" s="6" customFormat="1" ht="13.5" customHeight="1">
      <c r="A93" s="16" t="s">
        <v>22</v>
      </c>
      <c r="B93" s="17" t="s">
        <v>13</v>
      </c>
      <c r="C93" s="18">
        <f>SUM(C59:C91)</f>
        <v>7458509</v>
      </c>
      <c r="D93" s="16"/>
      <c r="E93" s="18">
        <f>SUM(E59:E91)</f>
        <v>881614</v>
      </c>
      <c r="F93" s="16"/>
      <c r="G93" s="18">
        <f>SUM(G59:G91)</f>
        <v>2233331</v>
      </c>
      <c r="H93" s="16"/>
      <c r="I93" s="18">
        <f>SUM(I59:I91)</f>
        <v>1794730</v>
      </c>
      <c r="J93" s="16"/>
      <c r="K93" s="18">
        <f t="shared" si="1"/>
        <v>12368184</v>
      </c>
      <c r="L93" s="16"/>
      <c r="M93" s="18">
        <f>SUM(M59:M91)</f>
        <v>7877299</v>
      </c>
      <c r="N93" s="16"/>
      <c r="O93" s="18">
        <f>SUM(O59:O91)</f>
        <v>3702962</v>
      </c>
      <c r="P93" s="16"/>
      <c r="Q93" s="18">
        <f>SUM(Q59:Q91)</f>
        <v>787923</v>
      </c>
      <c r="R93" s="5"/>
      <c r="S93" s="5"/>
      <c r="T93" s="5"/>
      <c r="U93" s="5"/>
      <c r="V93" s="5"/>
      <c r="W93" s="5"/>
    </row>
    <row r="94" spans="1:23" s="6" customFormat="1" ht="13.5" customHeight="1">
      <c r="A94" s="16"/>
      <c r="B94" s="17" t="s">
        <v>13</v>
      </c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5"/>
      <c r="S94" s="5"/>
      <c r="T94" s="5"/>
      <c r="U94" s="5"/>
      <c r="V94" s="5"/>
      <c r="W94" s="5"/>
    </row>
    <row r="95" spans="1:23" s="6" customFormat="1" ht="13.5" customHeight="1">
      <c r="A95" s="16" t="s">
        <v>20</v>
      </c>
      <c r="B95" s="17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5"/>
      <c r="S95" s="5"/>
      <c r="T95" s="5"/>
      <c r="U95" s="5"/>
      <c r="V95" s="5"/>
      <c r="W95" s="5"/>
    </row>
    <row r="96" spans="1:23" s="6" customFormat="1" ht="13.5" customHeight="1">
      <c r="A96" s="16" t="s">
        <v>53</v>
      </c>
      <c r="B96" s="17"/>
      <c r="C96" s="21">
        <v>0</v>
      </c>
      <c r="D96" s="21"/>
      <c r="E96" s="21">
        <v>0</v>
      </c>
      <c r="F96" s="21"/>
      <c r="G96" s="21">
        <v>0</v>
      </c>
      <c r="H96" s="21"/>
      <c r="I96" s="21">
        <v>129936</v>
      </c>
      <c r="J96" s="21"/>
      <c r="K96" s="21">
        <f t="shared" si="1"/>
        <v>129936</v>
      </c>
      <c r="L96" s="21"/>
      <c r="M96" s="21">
        <v>129936</v>
      </c>
      <c r="N96" s="21"/>
      <c r="O96" s="21">
        <v>0</v>
      </c>
      <c r="P96" s="21"/>
      <c r="Q96" s="21">
        <v>0</v>
      </c>
      <c r="R96" s="5"/>
      <c r="S96" s="5"/>
      <c r="T96" s="5"/>
      <c r="U96" s="5"/>
      <c r="V96" s="5"/>
      <c r="W96" s="5"/>
    </row>
    <row r="97" spans="1:23" s="6" customFormat="1" ht="13.5" customHeight="1">
      <c r="A97" s="16" t="s">
        <v>88</v>
      </c>
      <c r="B97" s="17"/>
      <c r="C97" s="31">
        <v>0</v>
      </c>
      <c r="D97" s="21"/>
      <c r="E97" s="31">
        <v>0</v>
      </c>
      <c r="F97" s="21"/>
      <c r="G97" s="31">
        <v>0</v>
      </c>
      <c r="H97" s="21"/>
      <c r="I97" s="31">
        <v>347305</v>
      </c>
      <c r="J97" s="21"/>
      <c r="K97" s="31">
        <f>IF(SUM(C97:I97)=SUM(M97:Q97),SUM(C97:I97),SUM(M97:Q97)-SUM(C97:I97))</f>
        <v>347305</v>
      </c>
      <c r="L97" s="21"/>
      <c r="M97" s="31">
        <v>347305</v>
      </c>
      <c r="N97" s="21"/>
      <c r="O97" s="31">
        <v>0</v>
      </c>
      <c r="P97" s="21"/>
      <c r="Q97" s="31">
        <v>0</v>
      </c>
      <c r="R97" s="5"/>
      <c r="S97" s="5"/>
      <c r="T97" s="5"/>
      <c r="U97" s="5"/>
      <c r="V97" s="5"/>
      <c r="W97" s="5"/>
    </row>
    <row r="98" spans="1:23" s="6" customFormat="1" ht="13.5" customHeight="1">
      <c r="A98" s="16"/>
      <c r="B98" s="17"/>
      <c r="C98" s="21"/>
      <c r="D98" s="16"/>
      <c r="E98" s="21"/>
      <c r="F98" s="16"/>
      <c r="G98" s="21"/>
      <c r="H98" s="16"/>
      <c r="I98" s="21"/>
      <c r="J98" s="16"/>
      <c r="K98" s="21"/>
      <c r="L98" s="16"/>
      <c r="M98" s="21"/>
      <c r="N98" s="16"/>
      <c r="O98" s="21"/>
      <c r="P98" s="16"/>
      <c r="Q98" s="21"/>
      <c r="R98" s="5"/>
      <c r="S98" s="5"/>
      <c r="T98" s="5"/>
      <c r="U98" s="5"/>
      <c r="V98" s="5"/>
      <c r="W98" s="5"/>
    </row>
    <row r="99" spans="1:23" s="6" customFormat="1" ht="13.5" customHeight="1">
      <c r="A99" s="16" t="s">
        <v>23</v>
      </c>
      <c r="B99" s="17"/>
      <c r="C99" s="18">
        <f>SUM(C96:C97)</f>
        <v>0</v>
      </c>
      <c r="D99" s="16"/>
      <c r="E99" s="18">
        <f>SUM(E96:E97)</f>
        <v>0</v>
      </c>
      <c r="F99" s="16"/>
      <c r="G99" s="18">
        <f>SUM(G96:G97)</f>
        <v>0</v>
      </c>
      <c r="H99" s="16"/>
      <c r="I99" s="18">
        <f>SUM(I96:I97)</f>
        <v>477241</v>
      </c>
      <c r="J99" s="16"/>
      <c r="K99" s="18">
        <f t="shared" si="1"/>
        <v>477241</v>
      </c>
      <c r="L99" s="16"/>
      <c r="M99" s="18">
        <f>SUM(M96:M97)</f>
        <v>477241</v>
      </c>
      <c r="N99" s="16"/>
      <c r="O99" s="18">
        <f>SUM(O96:O97)</f>
        <v>0</v>
      </c>
      <c r="P99" s="16"/>
      <c r="Q99" s="18">
        <f>SUM(Q96:Q97)</f>
        <v>0</v>
      </c>
      <c r="R99" s="5"/>
      <c r="S99" s="5"/>
      <c r="T99" s="5"/>
      <c r="U99" s="5"/>
      <c r="V99" s="5"/>
      <c r="W99" s="5"/>
    </row>
    <row r="100" spans="1:23" s="6" customFormat="1" ht="13.5" customHeight="1">
      <c r="A100" s="16"/>
      <c r="B100" s="17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5"/>
      <c r="S100" s="5"/>
      <c r="T100" s="5"/>
      <c r="U100" s="5"/>
      <c r="V100" s="5"/>
      <c r="W100" s="5"/>
    </row>
    <row r="101" spans="1:23" s="6" customFormat="1" ht="13.5" customHeight="1">
      <c r="A101" s="16" t="s">
        <v>18</v>
      </c>
      <c r="B101" s="17" t="s">
        <v>13</v>
      </c>
      <c r="C101" s="16" t="s">
        <v>13</v>
      </c>
      <c r="D101" s="16"/>
      <c r="E101" s="16" t="s">
        <v>13</v>
      </c>
      <c r="F101" s="16"/>
      <c r="G101" s="16" t="s">
        <v>13</v>
      </c>
      <c r="H101" s="16"/>
      <c r="I101" s="16" t="s">
        <v>13</v>
      </c>
      <c r="J101" s="16"/>
      <c r="K101" s="16"/>
      <c r="L101" s="16"/>
      <c r="M101" s="16" t="s">
        <v>13</v>
      </c>
      <c r="N101" s="16"/>
      <c r="O101" s="16" t="s">
        <v>13</v>
      </c>
      <c r="P101" s="16"/>
      <c r="Q101" s="16" t="s">
        <v>13</v>
      </c>
      <c r="R101" s="5"/>
      <c r="S101" s="5"/>
      <c r="T101" s="5"/>
      <c r="U101" s="5"/>
      <c r="V101" s="5"/>
      <c r="W101" s="5"/>
    </row>
    <row r="102" spans="1:23" s="6" customFormat="1" ht="13.5" customHeight="1">
      <c r="A102" s="16" t="s">
        <v>75</v>
      </c>
      <c r="B102" s="17"/>
      <c r="C102" s="16">
        <v>0</v>
      </c>
      <c r="D102" s="16"/>
      <c r="E102" s="16">
        <v>0</v>
      </c>
      <c r="F102" s="16"/>
      <c r="G102" s="16">
        <v>0</v>
      </c>
      <c r="H102" s="16"/>
      <c r="I102" s="16">
        <v>5388</v>
      </c>
      <c r="J102" s="16"/>
      <c r="K102" s="16">
        <f t="shared" si="1"/>
        <v>5388</v>
      </c>
      <c r="L102" s="16"/>
      <c r="M102" s="16">
        <v>0</v>
      </c>
      <c r="N102" s="16"/>
      <c r="O102" s="16">
        <v>5388</v>
      </c>
      <c r="P102" s="16"/>
      <c r="Q102" s="16">
        <v>0</v>
      </c>
      <c r="R102" s="5"/>
      <c r="S102" s="5"/>
      <c r="T102" s="5"/>
      <c r="U102" s="5"/>
      <c r="V102" s="5"/>
      <c r="W102" s="5"/>
    </row>
    <row r="103" spans="1:23" s="6" customFormat="1" ht="13.5" customHeight="1">
      <c r="A103" s="16" t="s">
        <v>68</v>
      </c>
      <c r="B103" s="17" t="s">
        <v>13</v>
      </c>
      <c r="C103" s="16">
        <v>0</v>
      </c>
      <c r="D103" s="16"/>
      <c r="E103" s="16">
        <v>0</v>
      </c>
      <c r="F103" s="16"/>
      <c r="G103" s="16">
        <v>93945</v>
      </c>
      <c r="H103" s="16"/>
      <c r="I103" s="16">
        <v>110329</v>
      </c>
      <c r="J103" s="16"/>
      <c r="K103" s="16">
        <f t="shared" si="1"/>
        <v>204274</v>
      </c>
      <c r="L103" s="16"/>
      <c r="M103" s="16">
        <v>103304</v>
      </c>
      <c r="N103" s="16"/>
      <c r="O103" s="16">
        <v>100964</v>
      </c>
      <c r="P103" s="16"/>
      <c r="Q103" s="16">
        <f>-1+7</f>
        <v>6</v>
      </c>
      <c r="R103" s="5"/>
      <c r="S103" s="5"/>
      <c r="T103" s="5"/>
      <c r="U103" s="5"/>
      <c r="V103" s="5"/>
      <c r="W103" s="5"/>
    </row>
    <row r="104" spans="1:23" s="6" customFormat="1" ht="13.5" customHeight="1">
      <c r="A104" s="16" t="s">
        <v>62</v>
      </c>
      <c r="B104" s="17" t="s">
        <v>13</v>
      </c>
      <c r="C104" s="21">
        <v>0</v>
      </c>
      <c r="D104" s="16"/>
      <c r="E104" s="21">
        <v>0</v>
      </c>
      <c r="F104" s="16"/>
      <c r="G104" s="16">
        <v>0</v>
      </c>
      <c r="H104" s="16"/>
      <c r="I104" s="16">
        <v>4727275</v>
      </c>
      <c r="J104" s="16"/>
      <c r="K104" s="21">
        <f t="shared" si="1"/>
        <v>4727275</v>
      </c>
      <c r="L104" s="16"/>
      <c r="M104" s="21">
        <v>82795</v>
      </c>
      <c r="N104" s="16"/>
      <c r="O104" s="21">
        <v>4644480</v>
      </c>
      <c r="P104" s="16"/>
      <c r="Q104" s="21">
        <v>0</v>
      </c>
      <c r="R104" s="5"/>
      <c r="S104" s="5"/>
      <c r="T104" s="5"/>
      <c r="U104" s="5"/>
      <c r="V104" s="5"/>
      <c r="W104" s="5"/>
    </row>
    <row r="105" spans="1:23" s="6" customFormat="1" ht="13.5" customHeight="1">
      <c r="A105" s="16" t="s">
        <v>80</v>
      </c>
      <c r="B105" s="17"/>
      <c r="C105" s="21">
        <v>0</v>
      </c>
      <c r="D105" s="16"/>
      <c r="E105" s="21">
        <v>0</v>
      </c>
      <c r="F105" s="16"/>
      <c r="G105" s="16">
        <v>0</v>
      </c>
      <c r="H105" s="16"/>
      <c r="I105" s="16">
        <v>10811</v>
      </c>
      <c r="J105" s="16"/>
      <c r="K105" s="31">
        <f t="shared" si="1"/>
        <v>10811</v>
      </c>
      <c r="L105" s="16"/>
      <c r="M105" s="21">
        <v>0</v>
      </c>
      <c r="N105" s="16"/>
      <c r="O105" s="21">
        <v>10811</v>
      </c>
      <c r="P105" s="16"/>
      <c r="Q105" s="21">
        <v>0</v>
      </c>
      <c r="R105" s="5"/>
      <c r="S105" s="5"/>
      <c r="T105" s="5"/>
      <c r="U105" s="5"/>
      <c r="V105" s="5"/>
      <c r="W105" s="5"/>
    </row>
    <row r="106" spans="1:23" s="6" customFormat="1" ht="13.5" customHeight="1">
      <c r="A106" s="16"/>
      <c r="B106" s="17"/>
      <c r="C106" s="28"/>
      <c r="D106" s="16"/>
      <c r="E106" s="28"/>
      <c r="F106" s="16"/>
      <c r="G106" s="28"/>
      <c r="H106" s="16"/>
      <c r="I106" s="28"/>
      <c r="J106" s="16"/>
      <c r="K106" s="16"/>
      <c r="L106" s="16"/>
      <c r="M106" s="28"/>
      <c r="N106" s="16"/>
      <c r="O106" s="28"/>
      <c r="P106" s="16"/>
      <c r="Q106" s="28"/>
      <c r="R106" s="5"/>
      <c r="S106" s="5"/>
      <c r="T106" s="5"/>
      <c r="U106" s="5"/>
      <c r="V106" s="5"/>
      <c r="W106" s="5"/>
    </row>
    <row r="107" spans="1:23" s="6" customFormat="1" ht="13.5" customHeight="1">
      <c r="A107" s="16" t="s">
        <v>24</v>
      </c>
      <c r="B107" s="17" t="s">
        <v>13</v>
      </c>
      <c r="C107" s="18">
        <f>SUM(C102:C105)</f>
        <v>0</v>
      </c>
      <c r="D107" s="16"/>
      <c r="E107" s="18">
        <f>SUM(E102:E105)</f>
        <v>0</v>
      </c>
      <c r="F107" s="16"/>
      <c r="G107" s="18">
        <f>SUM(G102:G105)</f>
        <v>93945</v>
      </c>
      <c r="H107" s="16"/>
      <c r="I107" s="18">
        <f>SUM(I102:I105)</f>
        <v>4853803</v>
      </c>
      <c r="J107" s="16"/>
      <c r="K107" s="18">
        <f t="shared" si="1"/>
        <v>4947748</v>
      </c>
      <c r="L107" s="16"/>
      <c r="M107" s="18">
        <f>SUM(M102:M105)</f>
        <v>186099</v>
      </c>
      <c r="N107" s="16"/>
      <c r="O107" s="18">
        <f>SUM(O102:O105)</f>
        <v>4761643</v>
      </c>
      <c r="P107" s="16"/>
      <c r="Q107" s="18">
        <f>SUM(Q102:Q105)</f>
        <v>6</v>
      </c>
      <c r="R107" s="5"/>
      <c r="S107" s="5"/>
      <c r="T107" s="5"/>
      <c r="U107" s="5"/>
      <c r="V107" s="5"/>
      <c r="W107" s="5"/>
    </row>
    <row r="108" spans="1:23" s="6" customFormat="1" ht="13.5" customHeight="1">
      <c r="A108" s="16"/>
      <c r="B108" s="17" t="s">
        <v>13</v>
      </c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5"/>
      <c r="S108" s="5"/>
      <c r="T108" s="5"/>
      <c r="U108" s="5"/>
      <c r="V108" s="5"/>
      <c r="W108" s="5"/>
    </row>
    <row r="109" spans="1:23" s="6" customFormat="1" ht="13.5" customHeight="1">
      <c r="A109" s="16" t="s">
        <v>92</v>
      </c>
      <c r="B109" s="17" t="s">
        <v>13</v>
      </c>
      <c r="C109" s="16" t="s">
        <v>13</v>
      </c>
      <c r="D109" s="16"/>
      <c r="E109" s="16" t="s">
        <v>13</v>
      </c>
      <c r="F109" s="16"/>
      <c r="G109" s="16" t="s">
        <v>13</v>
      </c>
      <c r="H109" s="16"/>
      <c r="I109" s="16" t="s">
        <v>13</v>
      </c>
      <c r="J109" s="16"/>
      <c r="K109" s="16"/>
      <c r="L109" s="16"/>
      <c r="M109" s="16" t="s">
        <v>13</v>
      </c>
      <c r="N109" s="16"/>
      <c r="O109" s="16" t="s">
        <v>13</v>
      </c>
      <c r="P109" s="16"/>
      <c r="Q109" s="16" t="s">
        <v>13</v>
      </c>
      <c r="R109" s="5"/>
      <c r="S109" s="5"/>
      <c r="T109" s="5"/>
      <c r="U109" s="5"/>
      <c r="V109" s="5"/>
      <c r="W109" s="5"/>
    </row>
    <row r="110" spans="1:23" s="6" customFormat="1" ht="13.5" customHeight="1">
      <c r="A110" s="16" t="s">
        <v>93</v>
      </c>
      <c r="B110" s="17"/>
      <c r="C110" s="16">
        <v>0</v>
      </c>
      <c r="D110" s="16"/>
      <c r="E110" s="16">
        <v>0</v>
      </c>
      <c r="F110" s="16"/>
      <c r="G110" s="16">
        <f>1+18012</f>
        <v>18013</v>
      </c>
      <c r="H110" s="16"/>
      <c r="I110" s="16">
        <v>0</v>
      </c>
      <c r="J110" s="16"/>
      <c r="K110" s="16">
        <f>IF(SUM(C110:I110)=SUM(M110:Q110),SUM(C110:I110),SUM(M110:Q110)-SUM(C110:I110))</f>
        <v>18013</v>
      </c>
      <c r="L110" s="16"/>
      <c r="M110" s="16">
        <v>0</v>
      </c>
      <c r="N110" s="16"/>
      <c r="O110" s="16">
        <f>1+18012</f>
        <v>18013</v>
      </c>
      <c r="P110" s="16"/>
      <c r="Q110" s="16">
        <v>0</v>
      </c>
      <c r="R110" s="5"/>
      <c r="S110" s="5"/>
      <c r="T110" s="5"/>
      <c r="U110" s="5"/>
      <c r="V110" s="5"/>
      <c r="W110" s="5"/>
    </row>
    <row r="111" spans="1:23" s="6" customFormat="1" ht="13.5" customHeight="1">
      <c r="A111" s="16" t="s">
        <v>94</v>
      </c>
      <c r="B111" s="17"/>
      <c r="C111" s="21">
        <v>0</v>
      </c>
      <c r="D111" s="16"/>
      <c r="E111" s="21">
        <v>0</v>
      </c>
      <c r="F111" s="16"/>
      <c r="G111" s="16">
        <v>0</v>
      </c>
      <c r="H111" s="16"/>
      <c r="I111" s="16">
        <v>168923</v>
      </c>
      <c r="J111" s="16"/>
      <c r="K111" s="31">
        <f>IF(SUM(C111:I111)=SUM(M111:Q111),SUM(C111:I111),SUM(M111:Q111)-SUM(C111:I111))</f>
        <v>168923</v>
      </c>
      <c r="L111" s="16"/>
      <c r="M111" s="21">
        <v>0</v>
      </c>
      <c r="N111" s="16"/>
      <c r="O111" s="21">
        <v>168923</v>
      </c>
      <c r="P111" s="16"/>
      <c r="Q111" s="21">
        <v>0</v>
      </c>
      <c r="R111" s="5"/>
      <c r="S111" s="5"/>
      <c r="T111" s="5"/>
      <c r="U111" s="5"/>
      <c r="V111" s="5"/>
      <c r="W111" s="5"/>
    </row>
    <row r="112" spans="1:23" s="6" customFormat="1" ht="13.5" customHeight="1">
      <c r="A112" s="16"/>
      <c r="B112" s="17"/>
      <c r="C112" s="28"/>
      <c r="D112" s="16"/>
      <c r="E112" s="28"/>
      <c r="F112" s="16"/>
      <c r="G112" s="28"/>
      <c r="H112" s="16"/>
      <c r="I112" s="28"/>
      <c r="J112" s="16"/>
      <c r="K112" s="16"/>
      <c r="L112" s="16"/>
      <c r="M112" s="28"/>
      <c r="N112" s="16"/>
      <c r="O112" s="28"/>
      <c r="P112" s="16"/>
      <c r="Q112" s="28"/>
      <c r="R112" s="5"/>
      <c r="S112" s="5"/>
      <c r="T112" s="5"/>
      <c r="U112" s="5"/>
      <c r="V112" s="5"/>
      <c r="W112" s="5"/>
    </row>
    <row r="113" spans="1:23" s="6" customFormat="1" ht="13.5" customHeight="1">
      <c r="A113" s="16" t="s">
        <v>95</v>
      </c>
      <c r="B113" s="17" t="s">
        <v>13</v>
      </c>
      <c r="C113" s="18">
        <f>SUM(C110:C111)</f>
        <v>0</v>
      </c>
      <c r="D113" s="16"/>
      <c r="E113" s="18">
        <f>SUM(E110:E111)</f>
        <v>0</v>
      </c>
      <c r="F113" s="16"/>
      <c r="G113" s="18">
        <f>SUM(G110:G111)</f>
        <v>18013</v>
      </c>
      <c r="H113" s="16"/>
      <c r="I113" s="18">
        <f>SUM(I110:I111)</f>
        <v>168923</v>
      </c>
      <c r="J113" s="16"/>
      <c r="K113" s="18">
        <f>IF(SUM(C113:I113)=SUM(M113:Q113),SUM(C113:I113),SUM(M113:Q113)-SUM(C113:I113))</f>
        <v>186936</v>
      </c>
      <c r="L113" s="16"/>
      <c r="M113" s="18">
        <f>SUM(M110:M111)</f>
        <v>0</v>
      </c>
      <c r="N113" s="16"/>
      <c r="O113" s="18">
        <f>SUM(O110:O111)</f>
        <v>186936</v>
      </c>
      <c r="P113" s="16"/>
      <c r="Q113" s="18">
        <f>SUM(Q110:Q111)</f>
        <v>0</v>
      </c>
      <c r="R113" s="5"/>
      <c r="S113" s="5"/>
      <c r="T113" s="5"/>
      <c r="U113" s="5"/>
      <c r="V113" s="5"/>
      <c r="W113" s="5"/>
    </row>
    <row r="114" spans="1:23" s="6" customFormat="1" ht="13.5" customHeight="1">
      <c r="A114" s="16"/>
      <c r="B114" s="17" t="s">
        <v>13</v>
      </c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5"/>
      <c r="S114" s="5"/>
      <c r="T114" s="5"/>
      <c r="U114" s="5"/>
      <c r="V114" s="5"/>
      <c r="W114" s="5"/>
    </row>
    <row r="115" spans="1:23" s="6" customFormat="1" ht="13.5" customHeight="1">
      <c r="A115" s="16" t="s">
        <v>14</v>
      </c>
      <c r="B115" s="17" t="s">
        <v>13</v>
      </c>
      <c r="C115" s="18">
        <v>0</v>
      </c>
      <c r="D115" s="16"/>
      <c r="E115" s="18">
        <v>15312</v>
      </c>
      <c r="F115" s="16"/>
      <c r="G115" s="18">
        <v>28350</v>
      </c>
      <c r="H115" s="16"/>
      <c r="I115" s="18">
        <v>0</v>
      </c>
      <c r="J115" s="16"/>
      <c r="K115" s="18">
        <f t="shared" si="1"/>
        <v>43662</v>
      </c>
      <c r="L115" s="16"/>
      <c r="M115" s="18">
        <v>0</v>
      </c>
      <c r="N115" s="16"/>
      <c r="O115" s="18">
        <v>43662</v>
      </c>
      <c r="P115" s="16"/>
      <c r="Q115" s="18">
        <v>0</v>
      </c>
      <c r="R115" s="5"/>
      <c r="S115" s="5"/>
      <c r="T115" s="5"/>
      <c r="U115" s="5"/>
      <c r="V115" s="5"/>
      <c r="W115" s="5"/>
    </row>
    <row r="116" spans="1:23" s="6" customFormat="1" ht="13.5" customHeight="1">
      <c r="A116" s="16"/>
      <c r="B116" s="17" t="s">
        <v>13</v>
      </c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5"/>
      <c r="S116" s="5"/>
      <c r="T116" s="5"/>
      <c r="U116" s="5"/>
      <c r="V116" s="5"/>
      <c r="W116" s="5"/>
    </row>
    <row r="117" spans="1:23" s="6" customFormat="1" ht="13.5" customHeight="1">
      <c r="A117" s="16" t="s">
        <v>71</v>
      </c>
      <c r="B117" s="17" t="s">
        <v>13</v>
      </c>
      <c r="C117" s="32">
        <f>SUM(C115,C107,C99,C93,C56,C113)</f>
        <v>12932375</v>
      </c>
      <c r="D117" s="21"/>
      <c r="E117" s="32">
        <f>SUM(E115,E107,E99,E93,E56,E113)</f>
        <v>9174228</v>
      </c>
      <c r="F117" s="21"/>
      <c r="G117" s="32">
        <f>SUM(G115,G107,G99,G93,G56,G113)</f>
        <v>8470938</v>
      </c>
      <c r="H117" s="21"/>
      <c r="I117" s="32">
        <f>SUM(I115,I107,I99,I93,I56,I113)</f>
        <v>11988891</v>
      </c>
      <c r="J117" s="21"/>
      <c r="K117" s="18">
        <f t="shared" si="1"/>
        <v>42566432</v>
      </c>
      <c r="L117" s="21"/>
      <c r="M117" s="32">
        <f>SUM(M115,M107,M99,M93,M56,M113)</f>
        <v>20684594</v>
      </c>
      <c r="N117" s="21"/>
      <c r="O117" s="32">
        <f>SUM(O115,O107,O99,O93,O56,O113)</f>
        <v>18909669</v>
      </c>
      <c r="P117" s="21"/>
      <c r="Q117" s="32">
        <f>SUM(Q115,Q107,Q99,Q93,Q56,Q113)</f>
        <v>2972169</v>
      </c>
      <c r="R117" s="5"/>
      <c r="S117" s="5"/>
      <c r="T117" s="5"/>
      <c r="U117" s="5"/>
      <c r="V117" s="5"/>
      <c r="W117" s="5"/>
    </row>
    <row r="118" spans="1:23" s="6" customFormat="1" ht="13.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29"/>
      <c r="L118" s="29"/>
      <c r="M118" s="16"/>
      <c r="N118" s="29"/>
      <c r="O118" s="16"/>
      <c r="P118" s="29"/>
      <c r="Q118" s="16"/>
      <c r="R118" s="5"/>
      <c r="S118" s="5"/>
      <c r="T118" s="5"/>
      <c r="U118" s="5"/>
      <c r="V118" s="5"/>
      <c r="W118" s="5"/>
    </row>
    <row r="119" spans="1:23" s="6" customFormat="1" ht="14.25" thickBot="1">
      <c r="A119" s="16" t="s">
        <v>72</v>
      </c>
      <c r="B119" s="16"/>
      <c r="C119" s="33">
        <f>+C117</f>
        <v>12932375</v>
      </c>
      <c r="D119" s="29"/>
      <c r="E119" s="33">
        <f>+E117</f>
        <v>9174228</v>
      </c>
      <c r="F119" s="29"/>
      <c r="G119" s="33">
        <f>+G117</f>
        <v>8470938</v>
      </c>
      <c r="H119" s="29"/>
      <c r="I119" s="33">
        <f>+I117</f>
        <v>11988891</v>
      </c>
      <c r="J119" s="16"/>
      <c r="K119" s="33">
        <f t="shared" si="1"/>
        <v>42566432</v>
      </c>
      <c r="L119" s="29"/>
      <c r="M119" s="33">
        <f>+M117</f>
        <v>20684594</v>
      </c>
      <c r="N119" s="29"/>
      <c r="O119" s="33">
        <f>+O117</f>
        <v>18909669</v>
      </c>
      <c r="P119" s="29"/>
      <c r="Q119" s="33">
        <f>+Q117</f>
        <v>2972169</v>
      </c>
      <c r="R119" s="5"/>
      <c r="S119" s="5"/>
      <c r="T119" s="5"/>
      <c r="U119" s="5"/>
      <c r="V119" s="5"/>
      <c r="W119" s="5"/>
    </row>
    <row r="120" ht="12.75" thickTop="1"/>
    <row r="174" spans="1:23" ht="1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</sheetData>
  <sheetProtection/>
  <mergeCells count="6">
    <mergeCell ref="C10:I10"/>
    <mergeCell ref="C4:O4"/>
    <mergeCell ref="C3:Q3"/>
    <mergeCell ref="C5:Q5"/>
    <mergeCell ref="C6:Q6"/>
    <mergeCell ref="A3:A7"/>
  </mergeCells>
  <conditionalFormatting sqref="A14:IV119">
    <cfRule type="expression" priority="1" dxfId="0" stopIfTrue="1">
      <formula>MOD(ROW(),2)=1</formula>
    </cfRule>
  </conditionalFormatting>
  <printOptions horizontalCentered="1"/>
  <pageMargins left="0.25" right="0.25" top="0.57" bottom="0.48" header="0.3" footer="0.3"/>
  <pageSetup fitToHeight="0" fitToWidth="1" horizontalDpi="600" verticalDpi="600" orientation="landscape" scale="76" r:id="rId2"/>
  <headerFooter alignWithMargins="0">
    <oddFooter>&amp;R&amp;"Goudy Old Style,Regular"Page &amp;P of &amp;N</oddFooter>
  </headerFooter>
  <rowBreaks count="3" manualBreakCount="3">
    <brk id="45" max="16" man="1"/>
    <brk id="77" max="16" man="1"/>
    <brk id="107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stmt169</dc:creator>
  <cp:keywords/>
  <dc:description/>
  <cp:lastModifiedBy>fssadmin</cp:lastModifiedBy>
  <cp:lastPrinted>2013-09-25T16:30:10Z</cp:lastPrinted>
  <dcterms:created xsi:type="dcterms:W3CDTF">2002-09-19T17:26:38Z</dcterms:created>
  <dcterms:modified xsi:type="dcterms:W3CDTF">2013-10-21T21:27:54Z</dcterms:modified>
  <cp:category/>
  <cp:version/>
  <cp:contentType/>
  <cp:contentStatus/>
</cp:coreProperties>
</file>