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65" windowHeight="6465" activeTab="0"/>
  </bookViews>
  <sheets>
    <sheet name="Analysis C2B" sheetId="1" r:id="rId1"/>
  </sheets>
  <definedNames>
    <definedName name="_xlnm.Print_Area" localSheetId="0">'Analysis C2B'!$A$15:$Q$99</definedName>
    <definedName name="_xlnm.Print_Titles" localSheetId="0">'Analysis C2B'!$1:$14</definedName>
    <definedName name="totadm">#REF!</definedName>
    <definedName name="totcws">#REF!</definedName>
  </definedNames>
  <calcPr fullCalcOnLoad="1"/>
</workbook>
</file>

<file path=xl/sharedStrings.xml><?xml version="1.0" encoding="utf-8"?>
<sst xmlns="http://schemas.openxmlformats.org/spreadsheetml/2006/main" count="129" uniqueCount="77">
  <si>
    <t>LSU AT ALEXANDRIA</t>
  </si>
  <si>
    <t>Source</t>
  </si>
  <si>
    <t>Object</t>
  </si>
  <si>
    <t>Indirect</t>
  </si>
  <si>
    <t>Personal</t>
  </si>
  <si>
    <t>Cost</t>
  </si>
  <si>
    <t>State</t>
  </si>
  <si>
    <t>Federal</t>
  </si>
  <si>
    <t>Private</t>
  </si>
  <si>
    <t>Other</t>
  </si>
  <si>
    <t>Total</t>
  </si>
  <si>
    <t>Services</t>
  </si>
  <si>
    <t>Support</t>
  </si>
  <si>
    <t>Recovered</t>
  </si>
  <si>
    <t xml:space="preserve"> </t>
  </si>
  <si>
    <t xml:space="preserve">ANALYSIS C-2B                         ANALYSIS OF CURRENT RESTRICTED FUND EXPENDITURES                         ANALYSIS C-2B  </t>
  </si>
  <si>
    <t xml:space="preserve">   Arts and sciences-</t>
  </si>
  <si>
    <t xml:space="preserve">      Total professional studies</t>
  </si>
  <si>
    <t xml:space="preserve">   Continuing education</t>
  </si>
  <si>
    <t xml:space="preserve">   Developmental education</t>
  </si>
  <si>
    <t xml:space="preserve">   Distance learning programs</t>
  </si>
  <si>
    <t xml:space="preserve">   Interdisciplinary</t>
  </si>
  <si>
    <t xml:space="preserve">   Liberal arts</t>
  </si>
  <si>
    <t xml:space="preserve">   Professional studies-</t>
  </si>
  <si>
    <t xml:space="preserve">    Business administration</t>
  </si>
  <si>
    <t xml:space="preserve">    Education</t>
  </si>
  <si>
    <t xml:space="preserve">    Nursing</t>
  </si>
  <si>
    <t xml:space="preserve">   Science</t>
  </si>
  <si>
    <t xml:space="preserve">   Student technology fee projects</t>
  </si>
  <si>
    <t xml:space="preserve">   Library</t>
  </si>
  <si>
    <t xml:space="preserve">   Testing service</t>
  </si>
  <si>
    <t xml:space="preserve">   Child care center</t>
  </si>
  <si>
    <t xml:space="preserve">   Student aid and scholarships</t>
  </si>
  <si>
    <t xml:space="preserve">   Student government association</t>
  </si>
  <si>
    <t xml:space="preserve">   Human resource management</t>
  </si>
  <si>
    <t xml:space="preserve">   Management information system</t>
  </si>
  <si>
    <t xml:space="preserve">   Procurement services</t>
  </si>
  <si>
    <t xml:space="preserve">   Staff incentive</t>
  </si>
  <si>
    <t xml:space="preserve">   Building operations</t>
  </si>
  <si>
    <t xml:space="preserve">        Total instruction</t>
  </si>
  <si>
    <t xml:space="preserve">        Total public service</t>
  </si>
  <si>
    <t xml:space="preserve">        Total academic support</t>
  </si>
  <si>
    <t xml:space="preserve">        Total student services</t>
  </si>
  <si>
    <t xml:space="preserve">        Total institutional support</t>
  </si>
  <si>
    <t xml:space="preserve">        Total operation and maintenance of plant</t>
  </si>
  <si>
    <t xml:space="preserve">        Total auxiliary enterprises</t>
  </si>
  <si>
    <t xml:space="preserve">          Total expenditures and transfers</t>
  </si>
  <si>
    <t xml:space="preserve">      Total arts and sciences</t>
  </si>
  <si>
    <t xml:space="preserve">   Student activities and intramurals</t>
  </si>
  <si>
    <t xml:space="preserve"> Instruction--</t>
  </si>
  <si>
    <t xml:space="preserve">     Behavioral and social sciences</t>
  </si>
  <si>
    <t xml:space="preserve">     Biological sciences</t>
  </si>
  <si>
    <t xml:space="preserve">     Mathematics and physical sciences</t>
  </si>
  <si>
    <t xml:space="preserve"> Public service--</t>
  </si>
  <si>
    <t xml:space="preserve"> Academic support--</t>
  </si>
  <si>
    <t xml:space="preserve"> Student services--</t>
  </si>
  <si>
    <t xml:space="preserve"> Operation and maintenance of plant--</t>
  </si>
  <si>
    <t xml:space="preserve"> Institutional support--</t>
  </si>
  <si>
    <t xml:space="preserve"> Scholarships and fellowships</t>
  </si>
  <si>
    <t xml:space="preserve"> Auxiliary enterprises--</t>
  </si>
  <si>
    <t xml:space="preserve">   Expenditures</t>
  </si>
  <si>
    <t xml:space="preserve">   Nonmandatory transfers for-</t>
  </si>
  <si>
    <t xml:space="preserve">    Capital improvements</t>
  </si>
  <si>
    <t>Educational and general:</t>
  </si>
  <si>
    <t xml:space="preserve">   Hurricane relief</t>
  </si>
  <si>
    <t xml:space="preserve">   Academic affairs</t>
  </si>
  <si>
    <t xml:space="preserve">    Arts, english, and humanities</t>
  </si>
  <si>
    <t xml:space="preserve">   Campus mail</t>
  </si>
  <si>
    <t xml:space="preserve">   Office of the Chancellor</t>
  </si>
  <si>
    <t xml:space="preserve">    Allied health</t>
  </si>
  <si>
    <t xml:space="preserve">   Arts, english, and humanities</t>
  </si>
  <si>
    <t xml:space="preserve">   LSUA downtown</t>
  </si>
  <si>
    <t xml:space="preserve">   Orientation</t>
  </si>
  <si>
    <t xml:space="preserve">   Institutional advancement</t>
  </si>
  <si>
    <t>FOR THE YEAR ENDED JUNE 30, 2007</t>
  </si>
  <si>
    <t xml:space="preserve">    Depreciation expense</t>
  </si>
  <si>
    <t xml:space="preserve">          Total educational and general expenditures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</si>
</sst>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$&quot;#,##0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2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8" fillId="13" borderId="0" applyNumberFormat="0" applyBorder="0" applyAlignment="0" applyProtection="0"/>
    <xf numFmtId="0" fontId="9" fillId="4" borderId="1" applyNumberFormat="0" applyAlignment="0" applyProtection="0"/>
    <xf numFmtId="0" fontId="10" fillId="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7" borderId="0" applyNumberFormat="0" applyBorder="0" applyAlignment="0" applyProtection="0"/>
    <xf numFmtId="0" fontId="0" fillId="5" borderId="7" applyNumberFormat="0" applyFont="0" applyAlignment="0" applyProtection="0"/>
    <xf numFmtId="0" fontId="19" fillId="4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Continuous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65" fontId="4" fillId="0" borderId="0" xfId="42" applyNumberFormat="1" applyFont="1" applyAlignment="1">
      <alignment vertical="center"/>
    </xf>
    <xf numFmtId="0" fontId="5" fillId="6" borderId="11" xfId="0" applyFont="1" applyFill="1" applyBorder="1" applyAlignment="1">
      <alignment vertical="center"/>
    </xf>
    <xf numFmtId="0" fontId="5" fillId="6" borderId="12" xfId="0" applyFont="1" applyFill="1" applyBorder="1" applyAlignment="1">
      <alignment vertical="center"/>
    </xf>
    <xf numFmtId="0" fontId="5" fillId="6" borderId="13" xfId="0" applyFont="1" applyFill="1" applyBorder="1" applyAlignment="1">
      <alignment horizontal="right" vertical="center"/>
    </xf>
    <xf numFmtId="0" fontId="5" fillId="6" borderId="14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vertical="center"/>
    </xf>
    <xf numFmtId="0" fontId="5" fillId="6" borderId="17" xfId="0" applyFont="1" applyFill="1" applyBorder="1" applyAlignment="1">
      <alignment vertical="center"/>
    </xf>
    <xf numFmtId="0" fontId="5" fillId="6" borderId="18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165" fontId="4" fillId="0" borderId="0" xfId="42" applyNumberFormat="1" applyFont="1" applyFill="1" applyAlignment="1">
      <alignment vertical="center"/>
    </xf>
    <xf numFmtId="165" fontId="4" fillId="0" borderId="10" xfId="42" applyNumberFormat="1" applyFont="1" applyFill="1" applyBorder="1" applyAlignment="1">
      <alignment vertical="center"/>
    </xf>
    <xf numFmtId="165" fontId="4" fillId="0" borderId="0" xfId="42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5" fontId="4" fillId="0" borderId="19" xfId="42" applyNumberFormat="1" applyFont="1" applyFill="1" applyBorder="1" applyAlignment="1">
      <alignment vertical="center"/>
    </xf>
    <xf numFmtId="165" fontId="4" fillId="0" borderId="20" xfId="42" applyNumberFormat="1" applyFont="1" applyFill="1" applyBorder="1" applyAlignment="1">
      <alignment vertical="center"/>
    </xf>
    <xf numFmtId="43" fontId="4" fillId="0" borderId="0" xfId="42" applyFont="1" applyFill="1" applyAlignment="1">
      <alignment vertical="center"/>
    </xf>
    <xf numFmtId="43" fontId="4" fillId="0" borderId="10" xfId="42" applyFont="1" applyFill="1" applyBorder="1" applyAlignment="1">
      <alignment vertical="center"/>
    </xf>
    <xf numFmtId="165" fontId="4" fillId="0" borderId="21" xfId="42" applyNumberFormat="1" applyFont="1" applyFill="1" applyBorder="1" applyAlignment="1">
      <alignment vertical="center"/>
    </xf>
    <xf numFmtId="44" fontId="4" fillId="0" borderId="0" xfId="44" applyFont="1" applyFill="1" applyAlignment="1">
      <alignment vertical="center"/>
    </xf>
    <xf numFmtId="167" fontId="4" fillId="0" borderId="0" xfId="44" applyNumberFormat="1" applyFont="1" applyFill="1" applyAlignment="1">
      <alignment vertical="center"/>
    </xf>
    <xf numFmtId="3" fontId="4" fillId="0" borderId="0" xfId="44" applyNumberFormat="1" applyFont="1" applyFill="1" applyAlignment="1">
      <alignment vertical="center"/>
    </xf>
    <xf numFmtId="167" fontId="4" fillId="0" borderId="0" xfId="44" applyNumberFormat="1" applyFont="1" applyFill="1" applyBorder="1" applyAlignment="1">
      <alignment vertical="center"/>
    </xf>
    <xf numFmtId="3" fontId="4" fillId="0" borderId="19" xfId="42" applyNumberFormat="1" applyFont="1" applyFill="1" applyBorder="1" applyAlignment="1">
      <alignment horizontal="right" vertical="center"/>
    </xf>
    <xf numFmtId="42" fontId="4" fillId="0" borderId="21" xfId="42" applyNumberFormat="1" applyFont="1" applyFill="1" applyBorder="1" applyAlignment="1">
      <alignment vertical="center"/>
    </xf>
    <xf numFmtId="165" fontId="4" fillId="3" borderId="10" xfId="42" applyNumberFormat="1" applyFont="1" applyFill="1" applyBorder="1" applyAlignment="1">
      <alignment vertical="center"/>
    </xf>
    <xf numFmtId="0" fontId="5" fillId="6" borderId="14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rgb="FFF5F3E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9.00390625" style="1" customWidth="1"/>
    <col min="2" max="2" width="1.7109375" style="1" customWidth="1"/>
    <col min="3" max="3" width="12.7109375" style="1" customWidth="1"/>
    <col min="4" max="4" width="1.7109375" style="1" customWidth="1"/>
    <col min="5" max="5" width="12.7109375" style="1" customWidth="1"/>
    <col min="6" max="6" width="1.7109375" style="1" customWidth="1"/>
    <col min="7" max="7" width="12.7109375" style="1" customWidth="1"/>
    <col min="8" max="8" width="1.7109375" style="1" customWidth="1"/>
    <col min="9" max="9" width="12.7109375" style="1" customWidth="1"/>
    <col min="10" max="10" width="1.7109375" style="1" customWidth="1"/>
    <col min="11" max="11" width="11.28125" style="1" customWidth="1"/>
    <col min="12" max="12" width="1.7109375" style="1" customWidth="1"/>
    <col min="13" max="13" width="12.7109375" style="1" customWidth="1"/>
    <col min="14" max="14" width="1.7109375" style="1" customWidth="1"/>
    <col min="15" max="15" width="12.7109375" style="1" customWidth="1"/>
    <col min="16" max="16" width="1.7109375" style="1" customWidth="1"/>
    <col min="17" max="17" width="12.7109375" style="1" customWidth="1"/>
    <col min="18" max="16384" width="9.140625" style="1" customWidth="1"/>
  </cols>
  <sheetData>
    <row r="1" ht="12.75" thickBot="1">
      <c r="A1" s="16"/>
    </row>
    <row r="2" spans="1:17" ht="10.5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8"/>
    </row>
    <row r="3" spans="1:17" ht="12">
      <c r="A3" s="33" t="s">
        <v>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5"/>
    </row>
    <row r="4" spans="1:17" ht="8.25" customHeigh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1"/>
    </row>
    <row r="5" spans="1:17" ht="12">
      <c r="A5" s="33" t="s">
        <v>15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5"/>
    </row>
    <row r="6" spans="1:17" ht="12">
      <c r="A6" s="33" t="s">
        <v>74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5"/>
    </row>
    <row r="7" spans="1:17" ht="10.5" customHeight="1" thickBot="1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4"/>
    </row>
    <row r="10" spans="3:17" ht="12">
      <c r="C10" s="2" t="s">
        <v>1</v>
      </c>
      <c r="D10" s="2"/>
      <c r="E10" s="2"/>
      <c r="F10" s="2"/>
      <c r="G10" s="2"/>
      <c r="H10" s="2"/>
      <c r="I10" s="2"/>
      <c r="M10" s="2" t="s">
        <v>2</v>
      </c>
      <c r="N10" s="2"/>
      <c r="O10" s="2"/>
      <c r="P10" s="2"/>
      <c r="Q10" s="2"/>
    </row>
    <row r="11" spans="3:17" ht="12"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 t="s">
        <v>3</v>
      </c>
    </row>
    <row r="12" spans="3:17" ht="12">
      <c r="C12" s="3"/>
      <c r="D12" s="3"/>
      <c r="E12" s="3"/>
      <c r="F12" s="3"/>
      <c r="G12" s="3"/>
      <c r="H12" s="3"/>
      <c r="I12" s="3"/>
      <c r="J12" s="3"/>
      <c r="K12" s="3"/>
      <c r="L12" s="3"/>
      <c r="M12" s="3" t="s">
        <v>4</v>
      </c>
      <c r="N12" s="3"/>
      <c r="O12" s="3"/>
      <c r="P12" s="3"/>
      <c r="Q12" s="3" t="s">
        <v>5</v>
      </c>
    </row>
    <row r="13" spans="3:17" ht="12">
      <c r="C13" s="4" t="s">
        <v>6</v>
      </c>
      <c r="D13" s="3"/>
      <c r="E13" s="4" t="s">
        <v>7</v>
      </c>
      <c r="F13" s="3"/>
      <c r="G13" s="4" t="s">
        <v>8</v>
      </c>
      <c r="H13" s="3"/>
      <c r="I13" s="4" t="s">
        <v>9</v>
      </c>
      <c r="J13" s="3"/>
      <c r="K13" s="4" t="s">
        <v>10</v>
      </c>
      <c r="L13" s="3"/>
      <c r="M13" s="4" t="s">
        <v>11</v>
      </c>
      <c r="N13" s="3"/>
      <c r="O13" s="4" t="s">
        <v>12</v>
      </c>
      <c r="P13" s="3"/>
      <c r="Q13" s="4" t="s">
        <v>13</v>
      </c>
    </row>
    <row r="14" spans="3:17" ht="12">
      <c r="C14" s="15"/>
      <c r="D14" s="3"/>
      <c r="E14" s="15"/>
      <c r="F14" s="3"/>
      <c r="G14" s="15"/>
      <c r="H14" s="3"/>
      <c r="I14" s="15"/>
      <c r="J14" s="3"/>
      <c r="K14" s="15"/>
      <c r="L14" s="3"/>
      <c r="M14" s="15"/>
      <c r="N14" s="3"/>
      <c r="O14" s="15"/>
      <c r="P14" s="3"/>
      <c r="Q14" s="15"/>
    </row>
    <row r="15" s="16" customFormat="1" ht="12">
      <c r="A15" s="16" t="s">
        <v>63</v>
      </c>
    </row>
    <row r="16" s="16" customFormat="1" ht="12"/>
    <row r="17" spans="1:17" s="16" customFormat="1" ht="12">
      <c r="A17" s="16" t="s">
        <v>49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</row>
    <row r="18" spans="1:17" s="16" customFormat="1" ht="12">
      <c r="A18" s="16" t="s">
        <v>16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9"/>
      <c r="P18" s="17"/>
      <c r="Q18" s="17"/>
    </row>
    <row r="19" spans="1:17" s="26" customFormat="1" ht="12">
      <c r="A19" s="26" t="s">
        <v>66</v>
      </c>
      <c r="C19" s="26">
        <v>0</v>
      </c>
      <c r="E19" s="27">
        <v>4295</v>
      </c>
      <c r="G19" s="28">
        <v>1681</v>
      </c>
      <c r="I19" s="26">
        <v>0</v>
      </c>
      <c r="K19" s="27">
        <f>IF(SUM(C19:I19)=SUM(M19:Q19),SUM(C19:I19),SUM(M19:Q19)-SUM(C19:I19))</f>
        <v>5976</v>
      </c>
      <c r="M19" s="27">
        <v>4090</v>
      </c>
      <c r="N19" s="27"/>
      <c r="O19" s="29">
        <v>1681</v>
      </c>
      <c r="P19" s="27"/>
      <c r="Q19" s="27">
        <v>205</v>
      </c>
    </row>
    <row r="20" spans="1:17" s="16" customFormat="1" ht="12">
      <c r="A20" s="16" t="s">
        <v>50</v>
      </c>
      <c r="C20" s="17">
        <v>0</v>
      </c>
      <c r="D20" s="17"/>
      <c r="E20" s="17">
        <v>5143</v>
      </c>
      <c r="F20" s="17"/>
      <c r="G20" s="23">
        <v>0</v>
      </c>
      <c r="H20" s="17"/>
      <c r="I20" s="17">
        <v>0</v>
      </c>
      <c r="J20" s="17"/>
      <c r="K20" s="17">
        <f>IF(SUM(C20:I20)=SUM(M20:Q20),SUM(C20:I20),SUM(M20:Q20)-SUM(C20:I20))</f>
        <v>5143</v>
      </c>
      <c r="L20" s="17"/>
      <c r="M20" s="17">
        <v>4898</v>
      </c>
      <c r="N20" s="17"/>
      <c r="O20" s="19">
        <v>0</v>
      </c>
      <c r="P20" s="17"/>
      <c r="Q20" s="17">
        <v>245</v>
      </c>
    </row>
    <row r="21" spans="1:17" s="16" customFormat="1" ht="12">
      <c r="A21" s="16" t="s">
        <v>51</v>
      </c>
      <c r="C21" s="17">
        <v>26362</v>
      </c>
      <c r="D21" s="17"/>
      <c r="E21" s="17">
        <v>4686</v>
      </c>
      <c r="F21" s="17"/>
      <c r="G21" s="23">
        <v>0</v>
      </c>
      <c r="H21" s="17"/>
      <c r="I21" s="17">
        <v>0</v>
      </c>
      <c r="J21" s="17"/>
      <c r="K21" s="17">
        <f aca="true" t="shared" si="0" ref="K21:K80">IF(SUM(C21:I21)=SUM(M21:Q21),SUM(C21:I21),SUM(M21:Q21)-SUM(C21:I21))</f>
        <v>31048</v>
      </c>
      <c r="L21" s="17"/>
      <c r="M21" s="19">
        <v>4463</v>
      </c>
      <c r="N21" s="17"/>
      <c r="O21" s="19">
        <v>26362</v>
      </c>
      <c r="P21" s="17"/>
      <c r="Q21" s="19">
        <v>223</v>
      </c>
    </row>
    <row r="22" spans="1:17" s="16" customFormat="1" ht="12">
      <c r="A22" s="16" t="s">
        <v>52</v>
      </c>
      <c r="C22" s="18">
        <v>144797</v>
      </c>
      <c r="D22" s="17"/>
      <c r="E22" s="18">
        <v>1333</v>
      </c>
      <c r="F22" s="17"/>
      <c r="G22" s="24">
        <v>0</v>
      </c>
      <c r="H22" s="17"/>
      <c r="I22" s="18">
        <v>0</v>
      </c>
      <c r="J22" s="17"/>
      <c r="K22" s="18">
        <f t="shared" si="0"/>
        <v>146130</v>
      </c>
      <c r="L22" s="17"/>
      <c r="M22" s="18">
        <v>29641</v>
      </c>
      <c r="N22" s="17"/>
      <c r="O22" s="18">
        <v>110649</v>
      </c>
      <c r="P22" s="17"/>
      <c r="Q22" s="18">
        <v>5840</v>
      </c>
    </row>
    <row r="23" spans="1:17" s="16" customFormat="1" ht="12">
      <c r="A23" s="16" t="s">
        <v>47</v>
      </c>
      <c r="C23" s="21">
        <f>SUM(C19:C22)</f>
        <v>171159</v>
      </c>
      <c r="D23" s="17"/>
      <c r="E23" s="21">
        <f>SUM(E19:E22)</f>
        <v>15457</v>
      </c>
      <c r="F23" s="17"/>
      <c r="G23" s="30">
        <f>SUM(G19:G22)</f>
        <v>1681</v>
      </c>
      <c r="H23" s="17"/>
      <c r="I23" s="21">
        <f>SUM(I19:I22)</f>
        <v>0</v>
      </c>
      <c r="J23" s="17"/>
      <c r="K23" s="21">
        <f t="shared" si="0"/>
        <v>188297</v>
      </c>
      <c r="L23" s="17"/>
      <c r="M23" s="21">
        <f>SUM(M19:M22)</f>
        <v>43092</v>
      </c>
      <c r="N23" s="17"/>
      <c r="O23" s="21">
        <f>SUM(O19:O22)</f>
        <v>138692</v>
      </c>
      <c r="P23" s="17"/>
      <c r="Q23" s="21">
        <f>SUM(Q19:Q22)</f>
        <v>6513</v>
      </c>
    </row>
    <row r="24" spans="3:17" s="16" customFormat="1" ht="12">
      <c r="C24" s="19"/>
      <c r="D24" s="19"/>
      <c r="E24" s="19"/>
      <c r="F24" s="19"/>
      <c r="G24" s="19"/>
      <c r="H24" s="19"/>
      <c r="I24" s="19"/>
      <c r="J24" s="19"/>
      <c r="K24" s="17"/>
      <c r="L24" s="19"/>
      <c r="M24" s="19"/>
      <c r="N24" s="19"/>
      <c r="O24" s="19"/>
      <c r="P24" s="19"/>
      <c r="Q24" s="19"/>
    </row>
    <row r="25" spans="1:17" s="16" customFormat="1" ht="12">
      <c r="A25" s="16" t="s">
        <v>19</v>
      </c>
      <c r="B25" s="16" t="s">
        <v>14</v>
      </c>
      <c r="C25" s="18">
        <v>251754</v>
      </c>
      <c r="D25" s="19"/>
      <c r="E25" s="18">
        <v>0</v>
      </c>
      <c r="F25" s="19"/>
      <c r="G25" s="18">
        <v>0</v>
      </c>
      <c r="H25" s="19"/>
      <c r="I25" s="18">
        <v>0</v>
      </c>
      <c r="J25" s="19"/>
      <c r="K25" s="18">
        <f t="shared" si="0"/>
        <v>251754</v>
      </c>
      <c r="L25" s="19"/>
      <c r="M25" s="18">
        <v>57364</v>
      </c>
      <c r="N25" s="19"/>
      <c r="O25" s="18">
        <v>182672</v>
      </c>
      <c r="P25" s="19"/>
      <c r="Q25" s="18">
        <v>11718</v>
      </c>
    </row>
    <row r="26" spans="3:17" s="16" customFormat="1" ht="12">
      <c r="C26" s="19"/>
      <c r="D26" s="19"/>
      <c r="E26" s="19"/>
      <c r="F26" s="19"/>
      <c r="G26" s="19"/>
      <c r="H26" s="19"/>
      <c r="I26" s="19"/>
      <c r="J26" s="19"/>
      <c r="K26" s="17"/>
      <c r="L26" s="19"/>
      <c r="M26" s="19"/>
      <c r="N26" s="19"/>
      <c r="O26" s="19"/>
      <c r="P26" s="19"/>
      <c r="Q26" s="19"/>
    </row>
    <row r="27" spans="1:17" s="16" customFormat="1" ht="12">
      <c r="A27" s="16" t="s">
        <v>20</v>
      </c>
      <c r="C27" s="18">
        <v>8100</v>
      </c>
      <c r="D27" s="19"/>
      <c r="E27" s="18">
        <v>0</v>
      </c>
      <c r="F27" s="19"/>
      <c r="G27" s="18">
        <v>0</v>
      </c>
      <c r="H27" s="19"/>
      <c r="I27" s="18">
        <v>0</v>
      </c>
      <c r="J27" s="19"/>
      <c r="K27" s="18">
        <f t="shared" si="0"/>
        <v>8100</v>
      </c>
      <c r="L27" s="19"/>
      <c r="M27" s="18">
        <v>0</v>
      </c>
      <c r="N27" s="19"/>
      <c r="O27" s="18">
        <v>8100</v>
      </c>
      <c r="P27" s="19"/>
      <c r="Q27" s="18">
        <v>0</v>
      </c>
    </row>
    <row r="28" spans="3:17" s="16" customFormat="1" ht="12">
      <c r="C28" s="19"/>
      <c r="D28" s="19"/>
      <c r="E28" s="19"/>
      <c r="F28" s="19"/>
      <c r="G28" s="19"/>
      <c r="H28" s="19"/>
      <c r="I28" s="19"/>
      <c r="J28" s="19"/>
      <c r="K28" s="17"/>
      <c r="L28" s="19"/>
      <c r="M28" s="19"/>
      <c r="N28" s="19"/>
      <c r="O28" s="19"/>
      <c r="P28" s="19"/>
      <c r="Q28" s="19"/>
    </row>
    <row r="29" spans="1:17" s="16" customFormat="1" ht="12">
      <c r="A29" s="16" t="s">
        <v>21</v>
      </c>
      <c r="B29" s="16" t="s">
        <v>14</v>
      </c>
      <c r="C29" s="18">
        <v>0</v>
      </c>
      <c r="D29" s="19"/>
      <c r="E29" s="18">
        <v>0</v>
      </c>
      <c r="F29" s="19"/>
      <c r="G29" s="18">
        <v>3945</v>
      </c>
      <c r="H29" s="19"/>
      <c r="I29" s="18">
        <v>2576</v>
      </c>
      <c r="J29" s="19"/>
      <c r="K29" s="18">
        <f t="shared" si="0"/>
        <v>6521</v>
      </c>
      <c r="L29" s="19"/>
      <c r="M29" s="18">
        <v>6017</v>
      </c>
      <c r="N29" s="19"/>
      <c r="O29" s="18">
        <f>505-1</f>
        <v>504</v>
      </c>
      <c r="P29" s="19"/>
      <c r="Q29" s="18">
        <v>0</v>
      </c>
    </row>
    <row r="30" spans="3:17" s="16" customFormat="1" ht="12">
      <c r="C30" s="19"/>
      <c r="D30" s="19"/>
      <c r="E30" s="19"/>
      <c r="F30" s="19"/>
      <c r="G30" s="19"/>
      <c r="H30" s="19"/>
      <c r="I30" s="19"/>
      <c r="J30" s="19"/>
      <c r="K30" s="17"/>
      <c r="L30" s="19"/>
      <c r="M30" s="19"/>
      <c r="N30" s="19"/>
      <c r="O30" s="19"/>
      <c r="P30" s="19"/>
      <c r="Q30" s="19"/>
    </row>
    <row r="31" spans="1:17" s="16" customFormat="1" ht="12">
      <c r="A31" s="16" t="s">
        <v>22</v>
      </c>
      <c r="B31" s="16" t="s">
        <v>14</v>
      </c>
      <c r="C31" s="18">
        <v>0</v>
      </c>
      <c r="D31" s="19"/>
      <c r="E31" s="18">
        <v>0</v>
      </c>
      <c r="F31" s="19"/>
      <c r="G31" s="18">
        <v>3761</v>
      </c>
      <c r="H31" s="19"/>
      <c r="I31" s="18">
        <v>3255</v>
      </c>
      <c r="J31" s="19"/>
      <c r="K31" s="18">
        <f t="shared" si="0"/>
        <v>7016</v>
      </c>
      <c r="L31" s="19"/>
      <c r="M31" s="18">
        <v>6017</v>
      </c>
      <c r="N31" s="19"/>
      <c r="O31" s="18">
        <v>999</v>
      </c>
      <c r="P31" s="19"/>
      <c r="Q31" s="18">
        <v>0</v>
      </c>
    </row>
    <row r="32" spans="3:17" s="16" customFormat="1" ht="12"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spans="1:17" s="16" customFormat="1" ht="12">
      <c r="A33" s="16" t="s">
        <v>23</v>
      </c>
      <c r="B33" s="16" t="s">
        <v>14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</row>
    <row r="34" spans="1:17" s="16" customFormat="1" ht="12">
      <c r="A34" s="16" t="s">
        <v>69</v>
      </c>
      <c r="C34" s="17">
        <v>0</v>
      </c>
      <c r="D34" s="17"/>
      <c r="E34" s="17">
        <v>191</v>
      </c>
      <c r="F34" s="17"/>
      <c r="G34" s="17">
        <v>0</v>
      </c>
      <c r="H34" s="17"/>
      <c r="I34" s="17">
        <v>0</v>
      </c>
      <c r="J34" s="17"/>
      <c r="K34" s="17">
        <f t="shared" si="0"/>
        <v>191</v>
      </c>
      <c r="L34" s="17"/>
      <c r="M34" s="17">
        <v>182</v>
      </c>
      <c r="N34" s="17"/>
      <c r="O34" s="17">
        <v>0</v>
      </c>
      <c r="P34" s="17"/>
      <c r="Q34" s="17">
        <v>9</v>
      </c>
    </row>
    <row r="35" spans="1:17" s="16" customFormat="1" ht="12">
      <c r="A35" s="16" t="s">
        <v>24</v>
      </c>
      <c r="C35" s="17">
        <v>45776</v>
      </c>
      <c r="D35" s="17"/>
      <c r="E35" s="17">
        <v>543</v>
      </c>
      <c r="F35" s="17"/>
      <c r="G35" s="17">
        <v>1986</v>
      </c>
      <c r="H35" s="17"/>
      <c r="I35" s="17">
        <v>1023</v>
      </c>
      <c r="J35" s="17"/>
      <c r="K35" s="17">
        <f t="shared" si="0"/>
        <v>49328</v>
      </c>
      <c r="L35" s="17"/>
      <c r="M35" s="17">
        <v>3526</v>
      </c>
      <c r="N35" s="17"/>
      <c r="O35" s="17">
        <v>45776</v>
      </c>
      <c r="P35" s="17"/>
      <c r="Q35" s="17">
        <v>26</v>
      </c>
    </row>
    <row r="36" spans="1:17" s="16" customFormat="1" ht="12">
      <c r="A36" s="16" t="s">
        <v>25</v>
      </c>
      <c r="C36" s="17">
        <v>4413</v>
      </c>
      <c r="D36" s="17"/>
      <c r="E36" s="17">
        <v>1994</v>
      </c>
      <c r="F36" s="17"/>
      <c r="G36" s="17">
        <v>1805</v>
      </c>
      <c r="H36" s="17"/>
      <c r="I36" s="17">
        <v>2506</v>
      </c>
      <c r="J36" s="17"/>
      <c r="K36" s="17">
        <f t="shared" si="0"/>
        <v>10718</v>
      </c>
      <c r="L36" s="17"/>
      <c r="M36" s="17">
        <v>9045</v>
      </c>
      <c r="N36" s="17"/>
      <c r="O36" s="17">
        <v>1578</v>
      </c>
      <c r="P36" s="17"/>
      <c r="Q36" s="17">
        <v>95</v>
      </c>
    </row>
    <row r="37" spans="1:17" s="16" customFormat="1" ht="12">
      <c r="A37" s="16" t="s">
        <v>26</v>
      </c>
      <c r="C37" s="18">
        <v>53700</v>
      </c>
      <c r="D37" s="17"/>
      <c r="E37" s="18">
        <v>738</v>
      </c>
      <c r="F37" s="17"/>
      <c r="G37" s="18">
        <v>254263</v>
      </c>
      <c r="H37" s="17"/>
      <c r="I37" s="18">
        <v>3661</v>
      </c>
      <c r="J37" s="17"/>
      <c r="K37" s="18">
        <f t="shared" si="0"/>
        <v>312362</v>
      </c>
      <c r="L37" s="17"/>
      <c r="M37" s="18">
        <v>308799</v>
      </c>
      <c r="N37" s="17"/>
      <c r="O37" s="18">
        <f>3529-1</f>
        <v>3528</v>
      </c>
      <c r="P37" s="17"/>
      <c r="Q37" s="18">
        <v>35</v>
      </c>
    </row>
    <row r="38" spans="1:17" s="16" customFormat="1" ht="12">
      <c r="A38" s="16" t="s">
        <v>17</v>
      </c>
      <c r="C38" s="21">
        <f>SUM(C34:C37)</f>
        <v>103889</v>
      </c>
      <c r="D38" s="17"/>
      <c r="E38" s="21">
        <f>SUM(E34:E37)</f>
        <v>3466</v>
      </c>
      <c r="F38" s="17"/>
      <c r="G38" s="21">
        <f>SUM(G34:G37)</f>
        <v>258054</v>
      </c>
      <c r="H38" s="17"/>
      <c r="I38" s="21">
        <f>SUM(I34:I37)</f>
        <v>7190</v>
      </c>
      <c r="J38" s="17"/>
      <c r="K38" s="21">
        <f t="shared" si="0"/>
        <v>372599</v>
      </c>
      <c r="L38" s="17"/>
      <c r="M38" s="21">
        <f>SUM(M34:M37)</f>
        <v>321552</v>
      </c>
      <c r="N38" s="17"/>
      <c r="O38" s="21">
        <f>SUM(O34:O37)</f>
        <v>50882</v>
      </c>
      <c r="P38" s="17"/>
      <c r="Q38" s="21">
        <f>SUM(Q34:Q37)</f>
        <v>165</v>
      </c>
    </row>
    <row r="39" spans="3:17" s="16" customFormat="1" ht="12"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</row>
    <row r="40" spans="1:17" s="16" customFormat="1" ht="12">
      <c r="A40" s="16" t="s">
        <v>27</v>
      </c>
      <c r="C40" s="18">
        <v>0</v>
      </c>
      <c r="D40" s="19"/>
      <c r="E40" s="18">
        <v>0</v>
      </c>
      <c r="F40" s="19"/>
      <c r="G40" s="18">
        <v>4952</v>
      </c>
      <c r="H40" s="19"/>
      <c r="I40" s="18">
        <v>2943</v>
      </c>
      <c r="J40" s="19"/>
      <c r="K40" s="18">
        <f t="shared" si="0"/>
        <v>7895</v>
      </c>
      <c r="L40" s="19"/>
      <c r="M40" s="18">
        <v>6015</v>
      </c>
      <c r="N40" s="19"/>
      <c r="O40" s="18">
        <v>1880</v>
      </c>
      <c r="P40" s="19"/>
      <c r="Q40" s="18">
        <v>0</v>
      </c>
    </row>
    <row r="41" spans="3:17" s="16" customFormat="1" ht="12">
      <c r="C41" s="19"/>
      <c r="D41" s="19"/>
      <c r="E41" s="19"/>
      <c r="F41" s="19"/>
      <c r="G41" s="19"/>
      <c r="H41" s="19"/>
      <c r="I41" s="19"/>
      <c r="J41" s="19"/>
      <c r="K41" s="17"/>
      <c r="L41" s="19"/>
      <c r="M41" s="19"/>
      <c r="N41" s="19"/>
      <c r="O41" s="19"/>
      <c r="P41" s="19"/>
      <c r="Q41" s="19"/>
    </row>
    <row r="42" spans="1:17" s="16" customFormat="1" ht="12">
      <c r="A42" s="16" t="s">
        <v>28</v>
      </c>
      <c r="C42" s="18">
        <v>0</v>
      </c>
      <c r="D42" s="17"/>
      <c r="E42" s="18">
        <v>0</v>
      </c>
      <c r="F42" s="17"/>
      <c r="G42" s="18">
        <v>0</v>
      </c>
      <c r="H42" s="17"/>
      <c r="I42" s="18">
        <v>223981</v>
      </c>
      <c r="J42" s="17"/>
      <c r="K42" s="18">
        <f t="shared" si="0"/>
        <v>223981</v>
      </c>
      <c r="L42" s="17"/>
      <c r="M42" s="22">
        <v>65619</v>
      </c>
      <c r="N42" s="17"/>
      <c r="O42" s="22">
        <f>158363-1</f>
        <v>158362</v>
      </c>
      <c r="P42" s="17"/>
      <c r="Q42" s="22">
        <v>0</v>
      </c>
    </row>
    <row r="43" spans="3:17" s="16" customFormat="1" ht="12"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</row>
    <row r="44" spans="1:17" s="16" customFormat="1" ht="12">
      <c r="A44" s="16" t="s">
        <v>39</v>
      </c>
      <c r="B44" s="16" t="s">
        <v>14</v>
      </c>
      <c r="C44" s="18">
        <f>SUM(C23+C31+C29+C27+C25+C38+C40+C42)</f>
        <v>534902</v>
      </c>
      <c r="D44" s="17"/>
      <c r="E44" s="18">
        <f>SUM(E23+E31+E29+E27+E25+E38+E40+E42)</f>
        <v>18923</v>
      </c>
      <c r="F44" s="17"/>
      <c r="G44" s="18">
        <f>SUM(G23+G31+G29+G27+G25+G38+G40+G42)</f>
        <v>272393</v>
      </c>
      <c r="H44" s="17"/>
      <c r="I44" s="18">
        <f>SUM(I23+I31+I29+I27+I25+I38+I40+I42)</f>
        <v>239945</v>
      </c>
      <c r="J44" s="17"/>
      <c r="K44" s="18">
        <f t="shared" si="0"/>
        <v>1066163</v>
      </c>
      <c r="L44" s="17"/>
      <c r="M44" s="18">
        <f>SUM(M23+M31+M29+M27+M25+M38+M40+M42)</f>
        <v>505676</v>
      </c>
      <c r="N44" s="19"/>
      <c r="O44" s="18">
        <f>SUM(O23+O31+O29+O27+O25+O38+O40+O42)</f>
        <v>542091</v>
      </c>
      <c r="P44" s="19"/>
      <c r="Q44" s="18">
        <f>SUM(Q23+Q31+Q29+Q27+Q25+Q38+Q40+Q42)</f>
        <v>18396</v>
      </c>
    </row>
    <row r="45" spans="3:17" s="16" customFormat="1" ht="12">
      <c r="C45" s="19"/>
      <c r="D45" s="17"/>
      <c r="E45" s="19"/>
      <c r="F45" s="17"/>
      <c r="G45" s="19"/>
      <c r="H45" s="17"/>
      <c r="I45" s="19"/>
      <c r="J45" s="17"/>
      <c r="K45" s="17"/>
      <c r="L45" s="17"/>
      <c r="M45" s="19"/>
      <c r="N45" s="17"/>
      <c r="O45" s="19"/>
      <c r="P45" s="17"/>
      <c r="Q45" s="19"/>
    </row>
    <row r="46" spans="1:17" s="16" customFormat="1" ht="12">
      <c r="A46" s="16" t="s">
        <v>53</v>
      </c>
      <c r="C46" s="19"/>
      <c r="D46" s="17"/>
      <c r="E46" s="19"/>
      <c r="F46" s="17"/>
      <c r="G46" s="19"/>
      <c r="H46" s="17"/>
      <c r="I46" s="19"/>
      <c r="J46" s="17"/>
      <c r="K46" s="17"/>
      <c r="L46" s="17"/>
      <c r="M46" s="19"/>
      <c r="N46" s="17"/>
      <c r="O46" s="19"/>
      <c r="P46" s="17"/>
      <c r="Q46" s="19"/>
    </row>
    <row r="47" spans="1:17" s="16" customFormat="1" ht="12">
      <c r="A47" s="16" t="s">
        <v>70</v>
      </c>
      <c r="C47" s="19">
        <v>0</v>
      </c>
      <c r="D47" s="17"/>
      <c r="E47" s="19">
        <v>0</v>
      </c>
      <c r="F47" s="17"/>
      <c r="G47" s="19">
        <v>1181</v>
      </c>
      <c r="H47" s="17"/>
      <c r="I47" s="19">
        <v>0</v>
      </c>
      <c r="J47" s="17"/>
      <c r="K47" s="17">
        <f t="shared" si="0"/>
        <v>1181</v>
      </c>
      <c r="L47" s="17"/>
      <c r="M47" s="19">
        <v>0</v>
      </c>
      <c r="N47" s="17"/>
      <c r="O47" s="19">
        <v>1181</v>
      </c>
      <c r="P47" s="17"/>
      <c r="Q47" s="19">
        <v>0</v>
      </c>
    </row>
    <row r="48" spans="1:17" s="16" customFormat="1" ht="12">
      <c r="A48" s="16" t="s">
        <v>18</v>
      </c>
      <c r="C48" s="19">
        <v>172734</v>
      </c>
      <c r="D48" s="17"/>
      <c r="E48" s="19">
        <v>0</v>
      </c>
      <c r="F48" s="17"/>
      <c r="G48" s="19">
        <v>0</v>
      </c>
      <c r="H48" s="17"/>
      <c r="I48" s="19">
        <v>0</v>
      </c>
      <c r="J48" s="17"/>
      <c r="K48" s="19">
        <f t="shared" si="0"/>
        <v>172734</v>
      </c>
      <c r="L48" s="17"/>
      <c r="M48" s="19">
        <v>12122</v>
      </c>
      <c r="N48" s="17"/>
      <c r="O48" s="19">
        <v>160612</v>
      </c>
      <c r="P48" s="17"/>
      <c r="Q48" s="19">
        <v>0</v>
      </c>
    </row>
    <row r="49" spans="1:17" s="16" customFormat="1" ht="12">
      <c r="A49" s="16" t="s">
        <v>64</v>
      </c>
      <c r="C49" s="18">
        <v>917</v>
      </c>
      <c r="D49" s="17"/>
      <c r="E49" s="18">
        <v>0</v>
      </c>
      <c r="F49" s="17"/>
      <c r="G49" s="18">
        <v>0</v>
      </c>
      <c r="H49" s="17"/>
      <c r="I49" s="18">
        <v>0</v>
      </c>
      <c r="J49" s="17"/>
      <c r="K49" s="18">
        <f t="shared" si="0"/>
        <v>917</v>
      </c>
      <c r="L49" s="17"/>
      <c r="M49" s="18">
        <v>-187</v>
      </c>
      <c r="N49" s="17"/>
      <c r="O49" s="18">
        <f>1138-1</f>
        <v>1137</v>
      </c>
      <c r="P49" s="17"/>
      <c r="Q49" s="18">
        <v>-33</v>
      </c>
    </row>
    <row r="50" spans="3:17" s="16" customFormat="1" ht="12">
      <c r="C50" s="19"/>
      <c r="D50" s="17"/>
      <c r="E50" s="19"/>
      <c r="F50" s="17"/>
      <c r="G50" s="19"/>
      <c r="H50" s="17"/>
      <c r="I50" s="19"/>
      <c r="J50" s="17"/>
      <c r="K50" s="17"/>
      <c r="L50" s="17"/>
      <c r="M50" s="19"/>
      <c r="N50" s="17"/>
      <c r="O50" s="19"/>
      <c r="P50" s="17"/>
      <c r="Q50" s="19"/>
    </row>
    <row r="51" spans="1:17" s="16" customFormat="1" ht="12">
      <c r="A51" s="16" t="s">
        <v>40</v>
      </c>
      <c r="C51" s="18">
        <f>SUM(C47:C49)</f>
        <v>173651</v>
      </c>
      <c r="D51" s="17"/>
      <c r="E51" s="18">
        <f>SUM(E47:E49)</f>
        <v>0</v>
      </c>
      <c r="F51" s="17"/>
      <c r="G51" s="18">
        <f>SUM(G47:G49)</f>
        <v>1181</v>
      </c>
      <c r="H51" s="17"/>
      <c r="I51" s="18">
        <f>SUM(I47:I49)</f>
        <v>0</v>
      </c>
      <c r="J51" s="17"/>
      <c r="K51" s="18">
        <f t="shared" si="0"/>
        <v>174832</v>
      </c>
      <c r="L51" s="17"/>
      <c r="M51" s="18">
        <f>SUM(M47:M49)</f>
        <v>11935</v>
      </c>
      <c r="N51" s="17"/>
      <c r="O51" s="18">
        <f>SUM(O47:O49)</f>
        <v>162930</v>
      </c>
      <c r="P51" s="17"/>
      <c r="Q51" s="18">
        <f>SUM(Q47:Q49)</f>
        <v>-33</v>
      </c>
    </row>
    <row r="52" spans="2:17" s="16" customFormat="1" ht="12">
      <c r="B52" s="16" t="s">
        <v>14</v>
      </c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</row>
    <row r="53" spans="1:17" s="16" customFormat="1" ht="12">
      <c r="A53" s="16" t="s">
        <v>54</v>
      </c>
      <c r="B53" s="16" t="s">
        <v>14</v>
      </c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</row>
    <row r="54" spans="1:17" s="16" customFormat="1" ht="12">
      <c r="A54" s="16" t="s">
        <v>65</v>
      </c>
      <c r="C54" s="17">
        <v>0</v>
      </c>
      <c r="D54" s="17"/>
      <c r="E54" s="17">
        <v>0</v>
      </c>
      <c r="F54" s="17"/>
      <c r="G54" s="17">
        <v>0</v>
      </c>
      <c r="H54" s="17"/>
      <c r="I54" s="17">
        <v>22682</v>
      </c>
      <c r="J54" s="17"/>
      <c r="K54" s="17">
        <f t="shared" si="0"/>
        <v>22682</v>
      </c>
      <c r="L54" s="17"/>
      <c r="M54" s="17">
        <v>22682</v>
      </c>
      <c r="N54" s="17"/>
      <c r="O54" s="17">
        <v>0</v>
      </c>
      <c r="P54" s="17"/>
      <c r="Q54" s="17">
        <v>0</v>
      </c>
    </row>
    <row r="55" spans="1:17" s="20" customFormat="1" ht="12">
      <c r="A55" s="20" t="s">
        <v>29</v>
      </c>
      <c r="B55" s="20" t="s">
        <v>14</v>
      </c>
      <c r="C55" s="19">
        <v>0</v>
      </c>
      <c r="D55" s="19"/>
      <c r="E55" s="19">
        <v>9542</v>
      </c>
      <c r="F55" s="19"/>
      <c r="G55" s="19">
        <v>1</v>
      </c>
      <c r="H55" s="19"/>
      <c r="I55" s="19">
        <v>0</v>
      </c>
      <c r="J55" s="19"/>
      <c r="K55" s="17">
        <f t="shared" si="0"/>
        <v>9543</v>
      </c>
      <c r="L55" s="19"/>
      <c r="M55" s="19">
        <v>9087</v>
      </c>
      <c r="N55" s="19"/>
      <c r="O55" s="19">
        <f>1+1</f>
        <v>2</v>
      </c>
      <c r="P55" s="19"/>
      <c r="Q55" s="19">
        <v>454</v>
      </c>
    </row>
    <row r="56" spans="1:17" s="20" customFormat="1" ht="12">
      <c r="A56" s="20" t="s">
        <v>71</v>
      </c>
      <c r="B56" s="20" t="s">
        <v>14</v>
      </c>
      <c r="C56" s="19">
        <v>0</v>
      </c>
      <c r="D56" s="19"/>
      <c r="E56" s="19">
        <v>0</v>
      </c>
      <c r="F56" s="19"/>
      <c r="G56" s="19">
        <v>9864</v>
      </c>
      <c r="H56" s="19"/>
      <c r="I56" s="19">
        <v>0</v>
      </c>
      <c r="J56" s="19"/>
      <c r="K56" s="17">
        <f t="shared" si="0"/>
        <v>9864</v>
      </c>
      <c r="L56" s="19"/>
      <c r="M56" s="19">
        <v>877</v>
      </c>
      <c r="N56" s="19"/>
      <c r="O56" s="19">
        <v>8987</v>
      </c>
      <c r="P56" s="19"/>
      <c r="Q56" s="19">
        <v>0</v>
      </c>
    </row>
    <row r="57" spans="1:17" s="16" customFormat="1" ht="12">
      <c r="A57" s="16" t="s">
        <v>30</v>
      </c>
      <c r="B57" s="16" t="s">
        <v>14</v>
      </c>
      <c r="C57" s="18">
        <v>0</v>
      </c>
      <c r="D57" s="17"/>
      <c r="E57" s="18">
        <v>0</v>
      </c>
      <c r="F57" s="17"/>
      <c r="G57" s="18">
        <v>0</v>
      </c>
      <c r="H57" s="17"/>
      <c r="I57" s="18">
        <v>4016</v>
      </c>
      <c r="J57" s="17"/>
      <c r="K57" s="18">
        <f t="shared" si="0"/>
        <v>4016</v>
      </c>
      <c r="L57" s="17"/>
      <c r="M57" s="18">
        <v>3410</v>
      </c>
      <c r="N57" s="17"/>
      <c r="O57" s="18">
        <v>606</v>
      </c>
      <c r="P57" s="17"/>
      <c r="Q57" s="18">
        <v>0</v>
      </c>
    </row>
    <row r="58" spans="2:17" s="16" customFormat="1" ht="12">
      <c r="B58" s="16" t="s">
        <v>14</v>
      </c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</row>
    <row r="59" spans="1:17" s="16" customFormat="1" ht="12">
      <c r="A59" s="16" t="s">
        <v>41</v>
      </c>
      <c r="B59" s="16" t="s">
        <v>14</v>
      </c>
      <c r="C59" s="18">
        <f>SUM(C54:C57)</f>
        <v>0</v>
      </c>
      <c r="D59" s="17"/>
      <c r="E59" s="18">
        <f>SUM(E54:E57)</f>
        <v>9542</v>
      </c>
      <c r="F59" s="17"/>
      <c r="G59" s="18">
        <f>SUM(G54:G57)</f>
        <v>9865</v>
      </c>
      <c r="H59" s="17"/>
      <c r="I59" s="18">
        <f>SUM(I54:I57)</f>
        <v>26698</v>
      </c>
      <c r="J59" s="17"/>
      <c r="K59" s="18">
        <f t="shared" si="0"/>
        <v>46105</v>
      </c>
      <c r="L59" s="17"/>
      <c r="M59" s="18">
        <f>SUM(M54:M57)</f>
        <v>36056</v>
      </c>
      <c r="N59" s="17"/>
      <c r="O59" s="18">
        <f>SUM(O54:O57)</f>
        <v>9595</v>
      </c>
      <c r="P59" s="17"/>
      <c r="Q59" s="18">
        <f>SUM(Q54:Q57)</f>
        <v>454</v>
      </c>
    </row>
    <row r="60" spans="2:17" s="16" customFormat="1" ht="12">
      <c r="B60" s="16" t="s">
        <v>14</v>
      </c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</row>
    <row r="61" spans="1:17" s="16" customFormat="1" ht="12">
      <c r="A61" s="16" t="s">
        <v>55</v>
      </c>
      <c r="B61" s="16" t="s">
        <v>14</v>
      </c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</row>
    <row r="62" spans="1:17" s="16" customFormat="1" ht="12">
      <c r="A62" s="16" t="s">
        <v>31</v>
      </c>
      <c r="B62" s="16" t="s">
        <v>14</v>
      </c>
      <c r="C62" s="17">
        <v>25651</v>
      </c>
      <c r="D62" s="17"/>
      <c r="E62" s="17">
        <v>0</v>
      </c>
      <c r="F62" s="17"/>
      <c r="G62" s="17">
        <v>0</v>
      </c>
      <c r="H62" s="17"/>
      <c r="I62" s="17">
        <v>0</v>
      </c>
      <c r="J62" s="17"/>
      <c r="K62" s="17">
        <f t="shared" si="0"/>
        <v>25651</v>
      </c>
      <c r="L62" s="17"/>
      <c r="M62" s="17">
        <v>15266</v>
      </c>
      <c r="N62" s="17"/>
      <c r="O62" s="17">
        <v>10385</v>
      </c>
      <c r="P62" s="17"/>
      <c r="Q62" s="17">
        <v>0</v>
      </c>
    </row>
    <row r="63" spans="1:17" s="16" customFormat="1" ht="12">
      <c r="A63" s="16" t="s">
        <v>72</v>
      </c>
      <c r="C63" s="17">
        <v>0</v>
      </c>
      <c r="D63" s="17"/>
      <c r="E63" s="17">
        <v>0</v>
      </c>
      <c r="F63" s="17"/>
      <c r="G63" s="17">
        <v>0</v>
      </c>
      <c r="H63" s="17"/>
      <c r="I63" s="17">
        <v>32</v>
      </c>
      <c r="J63" s="17"/>
      <c r="K63" s="17">
        <f t="shared" si="0"/>
        <v>32</v>
      </c>
      <c r="L63" s="17"/>
      <c r="M63" s="17">
        <v>0</v>
      </c>
      <c r="N63" s="17"/>
      <c r="O63" s="17">
        <v>32</v>
      </c>
      <c r="P63" s="17"/>
      <c r="Q63" s="17">
        <v>0</v>
      </c>
    </row>
    <row r="64" spans="1:17" s="16" customFormat="1" ht="12">
      <c r="A64" s="16" t="s">
        <v>48</v>
      </c>
      <c r="B64" s="16" t="s">
        <v>14</v>
      </c>
      <c r="C64" s="17">
        <v>0</v>
      </c>
      <c r="D64" s="17"/>
      <c r="E64" s="17">
        <v>11484</v>
      </c>
      <c r="F64" s="17"/>
      <c r="G64" s="17">
        <v>0</v>
      </c>
      <c r="H64" s="17"/>
      <c r="I64" s="17">
        <v>65043</v>
      </c>
      <c r="J64" s="17"/>
      <c r="K64" s="17">
        <f t="shared" si="0"/>
        <v>76527</v>
      </c>
      <c r="L64" s="17"/>
      <c r="M64" s="17">
        <v>53884</v>
      </c>
      <c r="N64" s="17"/>
      <c r="O64" s="17">
        <f>22184-1</f>
        <v>22183</v>
      </c>
      <c r="P64" s="17"/>
      <c r="Q64" s="17">
        <v>460</v>
      </c>
    </row>
    <row r="65" spans="1:17" s="16" customFormat="1" ht="12">
      <c r="A65" s="16" t="s">
        <v>32</v>
      </c>
      <c r="C65" s="17">
        <v>0</v>
      </c>
      <c r="D65" s="17"/>
      <c r="E65" s="17">
        <v>23910</v>
      </c>
      <c r="F65" s="17"/>
      <c r="G65" s="17">
        <v>0</v>
      </c>
      <c r="H65" s="17"/>
      <c r="I65" s="17">
        <v>0</v>
      </c>
      <c r="J65" s="17"/>
      <c r="K65" s="17">
        <f t="shared" si="0"/>
        <v>23910</v>
      </c>
      <c r="L65" s="17"/>
      <c r="M65" s="17">
        <v>22685</v>
      </c>
      <c r="N65" s="17"/>
      <c r="O65" s="17">
        <v>0</v>
      </c>
      <c r="P65" s="17"/>
      <c r="Q65" s="17">
        <v>1225</v>
      </c>
    </row>
    <row r="66" spans="1:17" s="16" customFormat="1" ht="12">
      <c r="A66" s="16" t="s">
        <v>33</v>
      </c>
      <c r="B66" s="16" t="s">
        <v>14</v>
      </c>
      <c r="C66" s="18">
        <v>0</v>
      </c>
      <c r="D66" s="17"/>
      <c r="E66" s="18">
        <v>0</v>
      </c>
      <c r="F66" s="17"/>
      <c r="G66" s="18">
        <v>0</v>
      </c>
      <c r="H66" s="17"/>
      <c r="I66" s="18">
        <v>67660</v>
      </c>
      <c r="J66" s="17"/>
      <c r="K66" s="18">
        <f t="shared" si="0"/>
        <v>67660</v>
      </c>
      <c r="L66" s="17"/>
      <c r="M66" s="18">
        <v>16870</v>
      </c>
      <c r="N66" s="17"/>
      <c r="O66" s="18">
        <f>50789+1</f>
        <v>50790</v>
      </c>
      <c r="P66" s="17"/>
      <c r="Q66" s="18">
        <v>0</v>
      </c>
    </row>
    <row r="67" spans="2:17" s="16" customFormat="1" ht="12">
      <c r="B67" s="16" t="s">
        <v>14</v>
      </c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</row>
    <row r="68" spans="1:17" s="16" customFormat="1" ht="12">
      <c r="A68" s="16" t="s">
        <v>42</v>
      </c>
      <c r="B68" s="16" t="s">
        <v>14</v>
      </c>
      <c r="C68" s="18">
        <f>SUM(C62:C67)</f>
        <v>25651</v>
      </c>
      <c r="D68" s="17"/>
      <c r="E68" s="18">
        <f>SUM(E62:E67)</f>
        <v>35394</v>
      </c>
      <c r="F68" s="17"/>
      <c r="G68" s="18">
        <f>SUM(G62:G67)</f>
        <v>0</v>
      </c>
      <c r="H68" s="17"/>
      <c r="I68" s="18">
        <f>SUM(I62:I67)</f>
        <v>132735</v>
      </c>
      <c r="J68" s="17"/>
      <c r="K68" s="18">
        <f t="shared" si="0"/>
        <v>193780</v>
      </c>
      <c r="L68" s="17"/>
      <c r="M68" s="18">
        <f>SUM(M62:M67)</f>
        <v>108705</v>
      </c>
      <c r="N68" s="17"/>
      <c r="O68" s="18">
        <f>SUM(O62:O67)</f>
        <v>83390</v>
      </c>
      <c r="P68" s="17"/>
      <c r="Q68" s="18">
        <f>SUM(Q62:Q67)</f>
        <v>1685</v>
      </c>
    </row>
    <row r="69" spans="3:17" s="16" customFormat="1" ht="12"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</row>
    <row r="70" spans="1:17" s="16" customFormat="1" ht="12">
      <c r="A70" s="16" t="s">
        <v>57</v>
      </c>
      <c r="B70" s="16" t="s">
        <v>14</v>
      </c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</row>
    <row r="71" spans="1:17" s="16" customFormat="1" ht="12">
      <c r="A71" s="16" t="s">
        <v>65</v>
      </c>
      <c r="C71" s="17">
        <v>0</v>
      </c>
      <c r="D71" s="17"/>
      <c r="E71" s="17">
        <v>230589</v>
      </c>
      <c r="F71" s="17"/>
      <c r="G71" s="17">
        <v>0</v>
      </c>
      <c r="H71" s="17"/>
      <c r="I71" s="17">
        <v>0</v>
      </c>
      <c r="J71" s="17"/>
      <c r="K71" s="17">
        <f t="shared" si="0"/>
        <v>230589</v>
      </c>
      <c r="L71" s="17"/>
      <c r="M71" s="17">
        <v>213219</v>
      </c>
      <c r="N71" s="17"/>
      <c r="O71" s="17">
        <v>17370</v>
      </c>
      <c r="P71" s="17"/>
      <c r="Q71" s="17">
        <v>0</v>
      </c>
    </row>
    <row r="72" spans="1:17" s="16" customFormat="1" ht="12">
      <c r="A72" s="16" t="s">
        <v>67</v>
      </c>
      <c r="C72" s="17">
        <v>0</v>
      </c>
      <c r="D72" s="17"/>
      <c r="E72" s="17">
        <v>1155</v>
      </c>
      <c r="F72" s="17"/>
      <c r="G72" s="17">
        <v>0</v>
      </c>
      <c r="H72" s="17"/>
      <c r="I72" s="17">
        <v>0</v>
      </c>
      <c r="J72" s="17"/>
      <c r="K72" s="17">
        <f t="shared" si="0"/>
        <v>1155</v>
      </c>
      <c r="L72" s="17"/>
      <c r="M72" s="17">
        <v>1100</v>
      </c>
      <c r="N72" s="17"/>
      <c r="O72" s="17">
        <v>0</v>
      </c>
      <c r="P72" s="17"/>
      <c r="Q72" s="17">
        <v>55</v>
      </c>
    </row>
    <row r="73" spans="1:17" s="16" customFormat="1" ht="12">
      <c r="A73" s="16" t="s">
        <v>34</v>
      </c>
      <c r="B73" s="16" t="s">
        <v>14</v>
      </c>
      <c r="C73" s="17">
        <v>0</v>
      </c>
      <c r="D73" s="17"/>
      <c r="E73" s="17">
        <v>6554</v>
      </c>
      <c r="F73" s="17"/>
      <c r="G73" s="17">
        <v>0</v>
      </c>
      <c r="H73" s="17"/>
      <c r="I73" s="17">
        <v>0</v>
      </c>
      <c r="J73" s="17"/>
      <c r="K73" s="17">
        <f t="shared" si="0"/>
        <v>6554</v>
      </c>
      <c r="L73" s="17"/>
      <c r="M73" s="17">
        <f>6243-1</f>
        <v>6242</v>
      </c>
      <c r="N73" s="17"/>
      <c r="O73" s="17">
        <v>0</v>
      </c>
      <c r="P73" s="17"/>
      <c r="Q73" s="17">
        <v>312</v>
      </c>
    </row>
    <row r="74" spans="1:17" s="16" customFormat="1" ht="12">
      <c r="A74" s="16" t="s">
        <v>73</v>
      </c>
      <c r="B74" s="16" t="s">
        <v>14</v>
      </c>
      <c r="C74" s="17">
        <v>0</v>
      </c>
      <c r="D74" s="17"/>
      <c r="E74" s="17">
        <v>3847</v>
      </c>
      <c r="F74" s="17"/>
      <c r="G74" s="17">
        <v>0</v>
      </c>
      <c r="H74" s="17"/>
      <c r="I74" s="17">
        <v>0</v>
      </c>
      <c r="J74" s="17"/>
      <c r="K74" s="17">
        <f t="shared" si="0"/>
        <v>3847</v>
      </c>
      <c r="L74" s="17"/>
      <c r="M74" s="17">
        <v>3664</v>
      </c>
      <c r="N74" s="17"/>
      <c r="O74" s="17">
        <v>0</v>
      </c>
      <c r="P74" s="17"/>
      <c r="Q74" s="17">
        <v>183</v>
      </c>
    </row>
    <row r="75" spans="1:17" s="16" customFormat="1" ht="12">
      <c r="A75" s="16" t="s">
        <v>35</v>
      </c>
      <c r="C75" s="17">
        <v>0</v>
      </c>
      <c r="D75" s="17"/>
      <c r="E75" s="17">
        <v>0</v>
      </c>
      <c r="F75" s="17"/>
      <c r="G75" s="17">
        <v>0</v>
      </c>
      <c r="H75" s="17"/>
      <c r="I75" s="17">
        <v>102233</v>
      </c>
      <c r="J75" s="17"/>
      <c r="K75" s="17">
        <f t="shared" si="0"/>
        <v>102233</v>
      </c>
      <c r="L75" s="17"/>
      <c r="M75" s="17">
        <v>0</v>
      </c>
      <c r="N75" s="17"/>
      <c r="O75" s="17">
        <v>102233</v>
      </c>
      <c r="P75" s="17"/>
      <c r="Q75" s="17">
        <v>0</v>
      </c>
    </row>
    <row r="76" spans="1:17" s="16" customFormat="1" ht="12">
      <c r="A76" s="16" t="s">
        <v>68</v>
      </c>
      <c r="B76" s="16" t="s">
        <v>14</v>
      </c>
      <c r="C76" s="17">
        <v>0</v>
      </c>
      <c r="D76" s="17"/>
      <c r="E76" s="17">
        <v>30327</v>
      </c>
      <c r="F76" s="17"/>
      <c r="G76" s="17">
        <v>22148</v>
      </c>
      <c r="H76" s="17"/>
      <c r="I76" s="17">
        <v>0</v>
      </c>
      <c r="J76" s="17"/>
      <c r="K76" s="17">
        <f t="shared" si="0"/>
        <v>52475</v>
      </c>
      <c r="L76" s="17"/>
      <c r="M76" s="17">
        <v>31990</v>
      </c>
      <c r="N76" s="17"/>
      <c r="O76" s="17">
        <v>20485</v>
      </c>
      <c r="P76" s="17"/>
      <c r="Q76" s="17">
        <v>0</v>
      </c>
    </row>
    <row r="77" spans="1:17" s="20" customFormat="1" ht="12">
      <c r="A77" s="20" t="s">
        <v>36</v>
      </c>
      <c r="B77" s="20" t="s">
        <v>14</v>
      </c>
      <c r="C77" s="19">
        <v>0</v>
      </c>
      <c r="D77" s="19"/>
      <c r="E77" s="19">
        <v>311</v>
      </c>
      <c r="F77" s="19"/>
      <c r="G77" s="19">
        <v>0</v>
      </c>
      <c r="H77" s="19"/>
      <c r="I77" s="19">
        <v>0</v>
      </c>
      <c r="J77" s="19"/>
      <c r="K77" s="17">
        <f t="shared" si="0"/>
        <v>311</v>
      </c>
      <c r="L77" s="19"/>
      <c r="M77" s="19">
        <v>296</v>
      </c>
      <c r="N77" s="19"/>
      <c r="O77" s="19">
        <v>0</v>
      </c>
      <c r="P77" s="19"/>
      <c r="Q77" s="19">
        <v>15</v>
      </c>
    </row>
    <row r="78" spans="1:17" s="16" customFormat="1" ht="12">
      <c r="A78" s="16" t="s">
        <v>37</v>
      </c>
      <c r="C78" s="18">
        <v>0</v>
      </c>
      <c r="D78" s="17"/>
      <c r="E78" s="18">
        <v>6903</v>
      </c>
      <c r="F78" s="17"/>
      <c r="G78" s="18">
        <v>0</v>
      </c>
      <c r="H78" s="17"/>
      <c r="I78" s="18">
        <v>58964</v>
      </c>
      <c r="J78" s="17"/>
      <c r="K78" s="18">
        <f t="shared" si="0"/>
        <v>65867</v>
      </c>
      <c r="L78" s="17"/>
      <c r="M78" s="18">
        <v>6574</v>
      </c>
      <c r="N78" s="17"/>
      <c r="O78" s="18">
        <v>58964</v>
      </c>
      <c r="P78" s="17"/>
      <c r="Q78" s="18">
        <v>329</v>
      </c>
    </row>
    <row r="79" spans="2:17" s="16" customFormat="1" ht="12">
      <c r="B79" s="16" t="s">
        <v>14</v>
      </c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</row>
    <row r="80" spans="1:17" s="16" customFormat="1" ht="12">
      <c r="A80" s="16" t="s">
        <v>43</v>
      </c>
      <c r="B80" s="16" t="s">
        <v>14</v>
      </c>
      <c r="C80" s="18">
        <f>SUM(C71:C78)</f>
        <v>0</v>
      </c>
      <c r="D80" s="17"/>
      <c r="E80" s="18">
        <f>SUM(E71:E78)</f>
        <v>279686</v>
      </c>
      <c r="F80" s="17"/>
      <c r="G80" s="18">
        <f>SUM(G71:G78)</f>
        <v>22148</v>
      </c>
      <c r="H80" s="17"/>
      <c r="I80" s="18">
        <f>SUM(I71:I78)</f>
        <v>161197</v>
      </c>
      <c r="J80" s="17"/>
      <c r="K80" s="18">
        <f t="shared" si="0"/>
        <v>463031</v>
      </c>
      <c r="L80" s="17"/>
      <c r="M80" s="18">
        <f>SUM(M71:M78)</f>
        <v>263085</v>
      </c>
      <c r="N80" s="17"/>
      <c r="O80" s="18">
        <f>SUM(O71:O78)</f>
        <v>199052</v>
      </c>
      <c r="P80" s="17"/>
      <c r="Q80" s="18">
        <f>SUM(Q71:Q78)</f>
        <v>894</v>
      </c>
    </row>
    <row r="81" spans="2:17" s="16" customFormat="1" ht="12">
      <c r="B81" s="16" t="s">
        <v>14</v>
      </c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</row>
    <row r="82" spans="1:17" s="16" customFormat="1" ht="12">
      <c r="A82" s="16" t="s">
        <v>56</v>
      </c>
      <c r="B82" s="16" t="s">
        <v>14</v>
      </c>
      <c r="C82" s="19"/>
      <c r="D82" s="17"/>
      <c r="E82" s="19"/>
      <c r="F82" s="17"/>
      <c r="G82" s="19"/>
      <c r="H82" s="17"/>
      <c r="I82" s="19"/>
      <c r="J82" s="17"/>
      <c r="K82" s="17"/>
      <c r="L82" s="17"/>
      <c r="M82" s="19"/>
      <c r="N82" s="17"/>
      <c r="O82" s="19"/>
      <c r="P82" s="17"/>
      <c r="Q82" s="19"/>
    </row>
    <row r="83" spans="1:17" s="16" customFormat="1" ht="12">
      <c r="A83" s="16" t="s">
        <v>38</v>
      </c>
      <c r="C83" s="22">
        <v>0</v>
      </c>
      <c r="D83" s="17"/>
      <c r="E83" s="22">
        <v>4860</v>
      </c>
      <c r="F83" s="17"/>
      <c r="G83" s="22">
        <v>0</v>
      </c>
      <c r="H83" s="17"/>
      <c r="I83" s="22">
        <f>194326-2</f>
        <v>194324</v>
      </c>
      <c r="J83" s="17"/>
      <c r="K83" s="18">
        <f aca="true" t="shared" si="1" ref="K83:K99">IF(SUM(C83:I83)=SUM(M83:Q83),SUM(C83:I83),SUM(M83:Q83)-SUM(C83:I83))</f>
        <v>199184</v>
      </c>
      <c r="L83" s="17"/>
      <c r="M83" s="22">
        <v>0</v>
      </c>
      <c r="N83" s="17"/>
      <c r="O83" s="22">
        <f>199186-2</f>
        <v>199184</v>
      </c>
      <c r="P83" s="17"/>
      <c r="Q83" s="22">
        <v>0</v>
      </c>
    </row>
    <row r="84" spans="3:17" s="16" customFormat="1" ht="12"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</row>
    <row r="85" spans="1:17" s="16" customFormat="1" ht="12">
      <c r="A85" s="16" t="s">
        <v>44</v>
      </c>
      <c r="B85" s="16" t="s">
        <v>14</v>
      </c>
      <c r="C85" s="18">
        <f>SUM(C83:C84)</f>
        <v>0</v>
      </c>
      <c r="D85" s="17"/>
      <c r="E85" s="18">
        <f>SUM(E83:E84)</f>
        <v>4860</v>
      </c>
      <c r="F85" s="17"/>
      <c r="G85" s="18">
        <f>SUM(G83:G84)</f>
        <v>0</v>
      </c>
      <c r="H85" s="17"/>
      <c r="I85" s="18">
        <f>SUM(I83:I84)</f>
        <v>194324</v>
      </c>
      <c r="J85" s="17"/>
      <c r="K85" s="18">
        <f t="shared" si="1"/>
        <v>199184</v>
      </c>
      <c r="L85" s="17"/>
      <c r="M85" s="18">
        <f>SUM(M83:M84)</f>
        <v>0</v>
      </c>
      <c r="N85" s="17"/>
      <c r="O85" s="18">
        <f>SUM(O83:O84)</f>
        <v>199184</v>
      </c>
      <c r="P85" s="17"/>
      <c r="Q85" s="18">
        <f>SUM(Q83:Q84)</f>
        <v>0</v>
      </c>
    </row>
    <row r="86" spans="2:17" s="16" customFormat="1" ht="12">
      <c r="B86" s="16" t="s">
        <v>14</v>
      </c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</row>
    <row r="87" spans="1:17" s="16" customFormat="1" ht="12">
      <c r="A87" s="16" t="s">
        <v>58</v>
      </c>
      <c r="B87" s="16" t="s">
        <v>14</v>
      </c>
      <c r="C87" s="18">
        <v>0</v>
      </c>
      <c r="D87" s="17"/>
      <c r="E87" s="18">
        <v>3597673</v>
      </c>
      <c r="F87" s="17"/>
      <c r="G87" s="18">
        <v>35672</v>
      </c>
      <c r="H87" s="17"/>
      <c r="I87" s="18">
        <v>0</v>
      </c>
      <c r="J87" s="17"/>
      <c r="K87" s="18">
        <f t="shared" si="1"/>
        <v>3633345</v>
      </c>
      <c r="L87" s="17"/>
      <c r="M87" s="18">
        <v>0</v>
      </c>
      <c r="N87" s="17"/>
      <c r="O87" s="18">
        <v>3617446</v>
      </c>
      <c r="P87" s="17"/>
      <c r="Q87" s="18">
        <v>15899</v>
      </c>
    </row>
    <row r="88" spans="2:17" s="16" customFormat="1" ht="12">
      <c r="B88" s="16" t="s">
        <v>14</v>
      </c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</row>
    <row r="89" spans="1:17" s="16" customFormat="1" ht="12">
      <c r="A89" s="16" t="s">
        <v>76</v>
      </c>
      <c r="B89" s="16" t="s">
        <v>14</v>
      </c>
      <c r="C89" s="18">
        <f>SUM(C44+C51+C59+C68+C80+C85+C87)</f>
        <v>734204</v>
      </c>
      <c r="D89" s="17"/>
      <c r="E89" s="18">
        <f>SUM(E44+E51+E59+E68+E80+E85+E87)</f>
        <v>3946078</v>
      </c>
      <c r="F89" s="17"/>
      <c r="G89" s="18">
        <f>SUM(G44+G51+G59+G68+G80+G85+G87)</f>
        <v>341259</v>
      </c>
      <c r="H89" s="17"/>
      <c r="I89" s="18">
        <f>SUM(I44+I51+I59+I68+I80+I85+I87)</f>
        <v>754899</v>
      </c>
      <c r="J89" s="17"/>
      <c r="K89" s="18">
        <f t="shared" si="1"/>
        <v>5776440</v>
      </c>
      <c r="L89" s="17"/>
      <c r="M89" s="18">
        <f>SUM(M44+M51+M59+M68+M80+M85+M87)</f>
        <v>925457</v>
      </c>
      <c r="N89" s="17"/>
      <c r="O89" s="18">
        <f>SUM(O44+O51+O59+O68+O80+O85+O87)</f>
        <v>4813688</v>
      </c>
      <c r="P89" s="17"/>
      <c r="Q89" s="18">
        <f>SUM(Q44+Q51+Q59+Q68+Q80+Q85+Q87)</f>
        <v>37295</v>
      </c>
    </row>
    <row r="90" spans="2:17" s="16" customFormat="1" ht="12">
      <c r="B90" s="16" t="s">
        <v>14</v>
      </c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</row>
    <row r="91" spans="1:17" s="16" customFormat="1" ht="12">
      <c r="A91" s="16" t="s">
        <v>59</v>
      </c>
      <c r="B91" s="16" t="s">
        <v>14</v>
      </c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</row>
    <row r="92" spans="1:17" s="16" customFormat="1" ht="12">
      <c r="A92" s="16" t="s">
        <v>60</v>
      </c>
      <c r="B92" s="16" t="s">
        <v>14</v>
      </c>
      <c r="C92" s="19">
        <v>0</v>
      </c>
      <c r="D92" s="17"/>
      <c r="E92" s="19">
        <v>0</v>
      </c>
      <c r="F92" s="17"/>
      <c r="G92" s="19">
        <v>0</v>
      </c>
      <c r="H92" s="17"/>
      <c r="I92" s="19">
        <v>992245</v>
      </c>
      <c r="J92" s="17"/>
      <c r="K92" s="17">
        <f t="shared" si="1"/>
        <v>992245</v>
      </c>
      <c r="L92" s="19"/>
      <c r="M92" s="19">
        <f>328356+91101</f>
        <v>419457</v>
      </c>
      <c r="N92" s="17"/>
      <c r="O92" s="19">
        <f>663889-91101</f>
        <v>572788</v>
      </c>
      <c r="P92" s="17"/>
      <c r="Q92" s="19">
        <v>0</v>
      </c>
    </row>
    <row r="93" spans="1:17" s="20" customFormat="1" ht="12">
      <c r="A93" s="20" t="s">
        <v>61</v>
      </c>
      <c r="C93" s="19"/>
      <c r="D93" s="19"/>
      <c r="E93" s="19"/>
      <c r="F93" s="19"/>
      <c r="G93" s="19"/>
      <c r="H93" s="19"/>
      <c r="I93" s="19"/>
      <c r="J93" s="19"/>
      <c r="K93" s="17"/>
      <c r="L93" s="19"/>
      <c r="M93" s="19"/>
      <c r="N93" s="19"/>
      <c r="O93" s="19"/>
      <c r="P93" s="19"/>
      <c r="Q93" s="19"/>
    </row>
    <row r="94" spans="1:17" s="16" customFormat="1" ht="12">
      <c r="A94" s="16" t="s">
        <v>62</v>
      </c>
      <c r="C94" s="19">
        <v>0</v>
      </c>
      <c r="D94" s="17"/>
      <c r="E94" s="19">
        <v>0</v>
      </c>
      <c r="F94" s="17"/>
      <c r="G94" s="19">
        <v>0</v>
      </c>
      <c r="H94" s="17"/>
      <c r="I94" s="19">
        <v>7228</v>
      </c>
      <c r="J94" s="17"/>
      <c r="K94" s="19">
        <f t="shared" si="1"/>
        <v>7228</v>
      </c>
      <c r="L94" s="19"/>
      <c r="M94" s="19">
        <v>0</v>
      </c>
      <c r="N94" s="17"/>
      <c r="O94" s="19">
        <v>7228</v>
      </c>
      <c r="P94" s="17"/>
      <c r="Q94" s="19">
        <v>0</v>
      </c>
    </row>
    <row r="95" spans="1:17" s="16" customFormat="1" ht="12">
      <c r="A95" s="16" t="s">
        <v>75</v>
      </c>
      <c r="C95" s="18">
        <v>0</v>
      </c>
      <c r="D95" s="17"/>
      <c r="E95" s="18">
        <v>0</v>
      </c>
      <c r="F95" s="17"/>
      <c r="G95" s="18">
        <v>0</v>
      </c>
      <c r="H95" s="17"/>
      <c r="I95" s="18">
        <v>24022</v>
      </c>
      <c r="J95" s="17"/>
      <c r="K95" s="32">
        <f t="shared" si="1"/>
        <v>24022</v>
      </c>
      <c r="L95" s="19"/>
      <c r="M95" s="18">
        <v>0</v>
      </c>
      <c r="N95" s="17"/>
      <c r="O95" s="18">
        <v>24022</v>
      </c>
      <c r="P95" s="17"/>
      <c r="Q95" s="18"/>
    </row>
    <row r="96" spans="2:17" s="16" customFormat="1" ht="12">
      <c r="B96" s="16" t="s">
        <v>14</v>
      </c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</row>
    <row r="97" spans="1:17" s="16" customFormat="1" ht="12">
      <c r="A97" s="16" t="s">
        <v>45</v>
      </c>
      <c r="B97" s="16" t="s">
        <v>14</v>
      </c>
      <c r="C97" s="18">
        <f>SUM(C92:C96)</f>
        <v>0</v>
      </c>
      <c r="D97" s="17"/>
      <c r="E97" s="18">
        <f>SUM(E92:E96)</f>
        <v>0</v>
      </c>
      <c r="F97" s="17"/>
      <c r="G97" s="18">
        <f>SUM(G92:G96)</f>
        <v>0</v>
      </c>
      <c r="H97" s="17"/>
      <c r="I97" s="18">
        <f>SUM(I92:I96)</f>
        <v>1023495</v>
      </c>
      <c r="J97" s="17"/>
      <c r="K97" s="18">
        <f t="shared" si="1"/>
        <v>1023495</v>
      </c>
      <c r="L97" s="17"/>
      <c r="M97" s="18">
        <f>SUM(M92:M96)</f>
        <v>419457</v>
      </c>
      <c r="N97" s="17"/>
      <c r="O97" s="18">
        <f>SUM(O92:O96)</f>
        <v>604038</v>
      </c>
      <c r="P97" s="17"/>
      <c r="Q97" s="18">
        <f>SUM(Q92:Q96)</f>
        <v>0</v>
      </c>
    </row>
    <row r="98" spans="2:17" s="16" customFormat="1" ht="12">
      <c r="B98" s="16" t="s">
        <v>14</v>
      </c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</row>
    <row r="99" spans="1:17" s="16" customFormat="1" ht="12.75" thickBot="1">
      <c r="A99" s="16" t="s">
        <v>46</v>
      </c>
      <c r="B99" s="16" t="s">
        <v>14</v>
      </c>
      <c r="C99" s="31">
        <f>C89+C97</f>
        <v>734204</v>
      </c>
      <c r="D99" s="17"/>
      <c r="E99" s="31">
        <f>E89+E97</f>
        <v>3946078</v>
      </c>
      <c r="F99" s="17"/>
      <c r="G99" s="31">
        <f>G89+G97</f>
        <v>341259</v>
      </c>
      <c r="H99" s="17"/>
      <c r="I99" s="31">
        <f>I89+I97</f>
        <v>1778394</v>
      </c>
      <c r="J99" s="17"/>
      <c r="K99" s="25">
        <f t="shared" si="1"/>
        <v>6799935</v>
      </c>
      <c r="L99" s="17"/>
      <c r="M99" s="31">
        <f>M89+M97</f>
        <v>1344914</v>
      </c>
      <c r="N99" s="17"/>
      <c r="O99" s="31">
        <f>O89+O97</f>
        <v>5417726</v>
      </c>
      <c r="P99" s="17"/>
      <c r="Q99" s="31">
        <f>Q89+Q97</f>
        <v>37295</v>
      </c>
    </row>
    <row r="100" spans="2:17" ht="12.75" thickTop="1">
      <c r="B100" s="1" t="s">
        <v>14</v>
      </c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</row>
    <row r="101" spans="2:17" ht="12">
      <c r="B101" s="1" t="s">
        <v>14</v>
      </c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</row>
    <row r="102" spans="2:17" ht="12">
      <c r="B102" s="1" t="s">
        <v>14</v>
      </c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</row>
    <row r="103" spans="2:17" ht="12">
      <c r="B103" s="1" t="s">
        <v>14</v>
      </c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</row>
    <row r="104" spans="2:17" ht="12">
      <c r="B104" s="1" t="s">
        <v>14</v>
      </c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</row>
    <row r="105" spans="2:17" ht="12">
      <c r="B105" s="1" t="s">
        <v>14</v>
      </c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</row>
    <row r="106" spans="2:17" ht="12">
      <c r="B106" s="1" t="s">
        <v>14</v>
      </c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</row>
    <row r="107" spans="2:17" ht="12">
      <c r="B107" s="1" t="s">
        <v>14</v>
      </c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</row>
    <row r="108" spans="2:17" ht="12">
      <c r="B108" s="1" t="s">
        <v>14</v>
      </c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</row>
    <row r="109" spans="2:17" ht="12">
      <c r="B109" s="1" t="s">
        <v>14</v>
      </c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</row>
    <row r="110" spans="2:17" ht="12">
      <c r="B110" s="1" t="s">
        <v>14</v>
      </c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</row>
    <row r="111" spans="2:17" ht="12">
      <c r="B111" s="1" t="s">
        <v>14</v>
      </c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</row>
    <row r="112" spans="3:17" ht="12"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</row>
    <row r="113" spans="3:17" ht="12"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</row>
    <row r="114" spans="3:17" ht="12"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</row>
    <row r="115" spans="3:17" ht="12"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</row>
    <row r="116" spans="3:17" ht="12"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</row>
    <row r="117" spans="3:17" ht="12"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</row>
    <row r="118" spans="3:17" ht="12"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</row>
    <row r="119" spans="3:17" ht="12"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</row>
    <row r="120" spans="3:17" ht="12"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</row>
    <row r="121" spans="3:17" ht="12"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</row>
    <row r="122" spans="3:17" ht="12"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</row>
    <row r="123" spans="3:17" ht="12"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</row>
    <row r="124" spans="3:17" ht="12"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</row>
    <row r="125" spans="3:17" ht="12"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</row>
    <row r="126" spans="3:17" ht="12"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</row>
    <row r="127" spans="3:17" ht="12"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</row>
    <row r="128" spans="3:17" ht="12"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</row>
    <row r="129" spans="3:17" ht="12"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</row>
    <row r="130" spans="3:17" ht="12"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</row>
    <row r="131" spans="3:17" ht="12"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</row>
    <row r="132" spans="3:17" ht="12"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</row>
    <row r="133" spans="3:17" ht="12"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</row>
    <row r="134" spans="3:17" ht="12"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</row>
    <row r="135" spans="3:17" ht="12"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</row>
    <row r="136" spans="3:17" ht="12"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</row>
    <row r="137" spans="3:17" ht="12"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</row>
    <row r="138" spans="3:17" ht="12"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</row>
    <row r="139" spans="3:17" ht="12"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</row>
    <row r="140" spans="3:17" ht="12"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</row>
    <row r="141" spans="3:17" ht="12"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</row>
    <row r="142" spans="3:17" ht="12"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</row>
    <row r="143" spans="3:17" ht="12"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</row>
    <row r="144" spans="3:17" ht="12"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</row>
    <row r="145" spans="3:17" ht="12"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</row>
    <row r="146" spans="3:17" ht="12"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</row>
    <row r="147" spans="3:17" ht="12"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</row>
    <row r="148" spans="3:17" ht="12"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</row>
    <row r="149" spans="3:17" ht="12"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</row>
    <row r="150" spans="3:17" ht="12"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</row>
    <row r="151" spans="3:17" ht="12"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</row>
    <row r="152" spans="3:17" ht="12"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</row>
    <row r="153" spans="3:17" ht="12"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</row>
    <row r="154" spans="3:17" ht="12"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</row>
    <row r="155" spans="3:17" ht="12"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</row>
    <row r="156" spans="3:17" ht="12"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</row>
    <row r="157" spans="3:17" ht="12"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</row>
    <row r="158" spans="3:17" ht="12"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</row>
    <row r="159" spans="3:17" ht="12"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</row>
    <row r="160" spans="3:17" ht="12"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</row>
    <row r="161" spans="3:17" ht="12"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</row>
    <row r="162" spans="3:17" ht="12"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</row>
    <row r="163" spans="3:17" ht="12"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</row>
    <row r="164" spans="3:17" ht="12"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</row>
    <row r="165" spans="3:17" ht="12"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</row>
    <row r="166" spans="3:17" ht="12"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</row>
    <row r="167" spans="3:17" ht="12"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</row>
    <row r="168" spans="3:17" ht="12"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</row>
    <row r="169" spans="3:17" ht="12"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</row>
    <row r="170" spans="3:17" ht="12"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</row>
    <row r="171" spans="3:17" ht="12"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</row>
    <row r="172" spans="3:17" ht="12"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</row>
    <row r="173" spans="3:17" ht="12"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</row>
    <row r="174" spans="3:17" ht="12"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</row>
    <row r="175" spans="3:17" ht="12"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</row>
    <row r="176" spans="3:17" ht="12"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</row>
    <row r="177" spans="3:17" ht="12"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</row>
    <row r="178" spans="3:17" ht="12"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</row>
    <row r="179" spans="3:17" ht="12"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</row>
    <row r="180" spans="3:17" ht="12"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</row>
    <row r="181" spans="3:17" ht="12"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</row>
  </sheetData>
  <sheetProtection/>
  <mergeCells count="3">
    <mergeCell ref="A3:Q3"/>
    <mergeCell ref="A5:Q5"/>
    <mergeCell ref="A6:Q6"/>
  </mergeCells>
  <conditionalFormatting sqref="K1:K65536">
    <cfRule type="cellIs" priority="1" dxfId="1" operator="equal" stopIfTrue="1">
      <formula>-1</formula>
    </cfRule>
    <cfRule type="cellIs" priority="2" dxfId="1" operator="equal" stopIfTrue="1">
      <formula>1</formula>
    </cfRule>
  </conditionalFormatting>
  <conditionalFormatting sqref="K96:K99 A15:J99 L15:IV99 K15:K94">
    <cfRule type="expression" priority="3" dxfId="0" stopIfTrue="1">
      <formula>MOD(ROW(),2)=1</formula>
    </cfRule>
  </conditionalFormatting>
  <printOptions horizontalCentered="1"/>
  <pageMargins left="0.25" right="0.25" top="0.4" bottom="0.4" header="0.5" footer="0.5"/>
  <pageSetup fitToHeight="0" fitToWidth="1" horizontalDpi="300" verticalDpi="300" orientation="landscape" scale="88" r:id="rId1"/>
  <rowBreaks count="1" manualBreakCount="1">
    <brk id="9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Analysis C-2B</dc:title>
  <dc:subject>Current Restricted Expenditures</dc:subject>
  <dc:creator>Accounting Services</dc:creator>
  <cp:keywords>FY 97 Financial Statements</cp:keywords>
  <dc:description/>
  <cp:lastModifiedBy>eparfait</cp:lastModifiedBy>
  <cp:lastPrinted>2007-08-21T18:07:30Z</cp:lastPrinted>
  <dcterms:created xsi:type="dcterms:W3CDTF">1999-07-27T20:04:03Z</dcterms:created>
  <dcterms:modified xsi:type="dcterms:W3CDTF">2007-08-24T14:45:37Z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1660377656</vt:i4>
  </property>
  <property fmtid="{D5CDD505-2E9C-101B-9397-08002B2CF9AE}" pid="3" name="_EmailSubject">
    <vt:lpwstr>LSUA Analysis C-2B1</vt:lpwstr>
  </property>
  <property fmtid="{D5CDD505-2E9C-101B-9397-08002B2CF9AE}" pid="4" name="_AuthorEmail">
    <vt:lpwstr>randallw@lsua.edu</vt:lpwstr>
  </property>
  <property fmtid="{D5CDD505-2E9C-101B-9397-08002B2CF9AE}" pid="5" name="_AuthorEmailDisplayName">
    <vt:lpwstr>Randal Williamson</vt:lpwstr>
  </property>
  <property fmtid="{D5CDD505-2E9C-101B-9397-08002B2CF9AE}" pid="6" name="_PreviousAdHocReviewCycleID">
    <vt:i4>712055042</vt:i4>
  </property>
  <property fmtid="{D5CDD505-2E9C-101B-9397-08002B2CF9AE}" pid="7" name="_ReviewingToolsShownOnce">
    <vt:lpwstr/>
  </property>
</Properties>
</file>